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'Sheet1'!$A$1:$K$157</definedName>
  </definedNames>
  <calcPr fullCalcOnLoad="1"/>
</workbook>
</file>

<file path=xl/sharedStrings.xml><?xml version="1.0" encoding="utf-8"?>
<sst xmlns="http://schemas.openxmlformats.org/spreadsheetml/2006/main" count="278" uniqueCount="233">
  <si>
    <t>O P I S</t>
  </si>
  <si>
    <t>Grupa konta</t>
  </si>
  <si>
    <t>A TEKUĆI PRIHODI</t>
  </si>
  <si>
    <t>PRIHODI OSTVARENI PO OSNOVU ZAKLJUČENOG UGOVORA ZA PRUŽANJE I FINANSIRANJE ZDRAVSTVENE ZAŠTITE SA RZZO</t>
  </si>
  <si>
    <t>1.1.</t>
  </si>
  <si>
    <t>Izvršene usluge</t>
  </si>
  <si>
    <t>1.1.1.</t>
  </si>
  <si>
    <t>Osiguranim licima</t>
  </si>
  <si>
    <t>1.1.2.</t>
  </si>
  <si>
    <t>Participacija</t>
  </si>
  <si>
    <t>1.1.3.</t>
  </si>
  <si>
    <t>Refundacija</t>
  </si>
  <si>
    <t>1.2.</t>
  </si>
  <si>
    <t>1.2.1.</t>
  </si>
  <si>
    <t>Lekovi</t>
  </si>
  <si>
    <t>1.2.2.</t>
  </si>
  <si>
    <t>1.2.3.</t>
  </si>
  <si>
    <t>1.2.4.</t>
  </si>
  <si>
    <t>PRIHODI OD PRODAJE DOBARA I USLUGA I PRIHODI OD ZAKUPA</t>
  </si>
  <si>
    <t>2.1</t>
  </si>
  <si>
    <t>Prihodi od prodaje usluga preduzećima i drugim pravnim licima (medicina rada, komercijalni programi i usluge drugim ZU)</t>
  </si>
  <si>
    <t>2.2</t>
  </si>
  <si>
    <t>Prihodi od prodaje usluga građanima (specifična zdravstvena zaštita; na lični zahtev i dr.)</t>
  </si>
  <si>
    <t>2.3</t>
  </si>
  <si>
    <t>2.4</t>
  </si>
  <si>
    <t>Prihodi od davanja u zakup</t>
  </si>
  <si>
    <t>DONACIJE</t>
  </si>
  <si>
    <t>3.1</t>
  </si>
  <si>
    <t>Inostrane donacije</t>
  </si>
  <si>
    <t>3.2</t>
  </si>
  <si>
    <t>Domaće donacije</t>
  </si>
  <si>
    <t>3.2.1.</t>
  </si>
  <si>
    <t>Od Ministarstva zdravlja</t>
  </si>
  <si>
    <t>3.2.2.</t>
  </si>
  <si>
    <t>Ostale donacije</t>
  </si>
  <si>
    <t>4.1.</t>
  </si>
  <si>
    <t>4.2.</t>
  </si>
  <si>
    <t>B TEKUĆI RASHODI</t>
  </si>
  <si>
    <t>RASHODI ZA ZAPOSLENE</t>
  </si>
  <si>
    <t>PLATE I DODACI ZAPOSLENIH</t>
  </si>
  <si>
    <t>Plate i dodaci na platu zaposlenih (411110)</t>
  </si>
  <si>
    <t>Plate zaposlenih na određeno vreme (411130)</t>
  </si>
  <si>
    <t>1.3.</t>
  </si>
  <si>
    <t>Ostalo (sa grupe konta 411000)</t>
  </si>
  <si>
    <t>SOCIJALNI DOPRINOSI NA TERET POSLODAVACA</t>
  </si>
  <si>
    <t>NAKNADE ZA PREVOZ ZA ZAPOSLENE (413151+415112)</t>
  </si>
  <si>
    <t>SOCIJALNA DAVANJA ZA ZAPOSLENE</t>
  </si>
  <si>
    <t>Bolovanja na teret zdravstvenog osiguranja (414121)</t>
  </si>
  <si>
    <t>OSTALE NAKNADE ZA ZAPOSLENE ( Sa konta 413000,  415000, 416000, 417000)</t>
  </si>
  <si>
    <t>KORIŠĆENJE USLUGA I DOBARA</t>
  </si>
  <si>
    <t>STALNI TROŠKOVI</t>
  </si>
  <si>
    <t>Troškovi platnog prometa i bankarskih usluga (421100)</t>
  </si>
  <si>
    <t>Energenti (421200)</t>
  </si>
  <si>
    <t>utrošena električna energija (421210)</t>
  </si>
  <si>
    <t>ugalj (421222)</t>
  </si>
  <si>
    <t>drvo (421223)</t>
  </si>
  <si>
    <t>1.2.5.</t>
  </si>
  <si>
    <t>lož ulje (421224)</t>
  </si>
  <si>
    <t>1.2.6.</t>
  </si>
  <si>
    <t>mazut</t>
  </si>
  <si>
    <t>centralno grejanje (421225)</t>
  </si>
  <si>
    <t>Komunalne usluge (421300)</t>
  </si>
  <si>
    <t>1.3.1.</t>
  </si>
  <si>
    <t>Usluge vodovoda i kanalizacije (421310)</t>
  </si>
  <si>
    <t>1.3.2.</t>
  </si>
  <si>
    <t>Usluge redovnog održavanja (421320)</t>
  </si>
  <si>
    <t>1.3.3.</t>
  </si>
  <si>
    <t>1.4.</t>
  </si>
  <si>
    <t>Usluge komunikacija (PTT usluge), (421400)</t>
  </si>
  <si>
    <t>1.5.</t>
  </si>
  <si>
    <t>Troškovi osiguranja (421500)</t>
  </si>
  <si>
    <t>1.5.1.</t>
  </si>
  <si>
    <t>Osiguranje imovine (421510)</t>
  </si>
  <si>
    <t>1.5.2.</t>
  </si>
  <si>
    <t>Osiguranje zaposlenih (421520)</t>
  </si>
  <si>
    <t>1.6.</t>
  </si>
  <si>
    <t>Zakup imovine i opreme (421600)</t>
  </si>
  <si>
    <t>TROŠKOVI PUTOVANJA ZAPOSLENIH</t>
  </si>
  <si>
    <t>Troškovi službenih putovanja u zemlji</t>
  </si>
  <si>
    <t>Troškovi službenih putovanja u inostranstvo</t>
  </si>
  <si>
    <t>Ostali troškovi sa konta 422000</t>
  </si>
  <si>
    <t>USLUGE PO UGOVORU (advokatske, privremeni i povremeni poslovi i dr.)</t>
  </si>
  <si>
    <t>Kompjuterske usluge</t>
  </si>
  <si>
    <t>Usluge obrazovanja i usavršavanja zaposlenih</t>
  </si>
  <si>
    <t>3.3</t>
  </si>
  <si>
    <t>Usluge informisanja</t>
  </si>
  <si>
    <t>3.4</t>
  </si>
  <si>
    <t>Stručne usluge</t>
  </si>
  <si>
    <t>3.5</t>
  </si>
  <si>
    <t>Usluge za domaćinstvo i ugostiteljstvo</t>
  </si>
  <si>
    <t>3.5.1.</t>
  </si>
  <si>
    <t>Pranje veša</t>
  </si>
  <si>
    <t>3.5.2.</t>
  </si>
  <si>
    <t>Ostale usluge sa konta 423600</t>
  </si>
  <si>
    <t>3.6</t>
  </si>
  <si>
    <t>Ostale usluge (sa grupe konta 423000)</t>
  </si>
  <si>
    <t>SPECIJALIZOVANE USLUGE</t>
  </si>
  <si>
    <t>Usluge drugih ZU (424300)</t>
  </si>
  <si>
    <t>Ostale usluge (sa grupe konta 424000)</t>
  </si>
  <si>
    <t>TEKUĆE POPRAVKE I ODRŽAVANJE</t>
  </si>
  <si>
    <t>5.1.</t>
  </si>
  <si>
    <t>Tekuće popravke i održavanje zgrada (425100)</t>
  </si>
  <si>
    <t>5.2.</t>
  </si>
  <si>
    <t>Tekuće popravke i održavanje opreme (425200)</t>
  </si>
  <si>
    <t>5.3.</t>
  </si>
  <si>
    <t>Ostalo (sa klase 425000)</t>
  </si>
  <si>
    <t>MATERIJAL</t>
  </si>
  <si>
    <t>6.1.</t>
  </si>
  <si>
    <t>Аdministrativni materijal i materijal za obrazovanje (426100 i 426300)</t>
  </si>
  <si>
    <t>6.1.1.</t>
  </si>
  <si>
    <t>Kancelarijski materijal (426110)</t>
  </si>
  <si>
    <t>6.2.</t>
  </si>
  <si>
    <t>6.3.</t>
  </si>
  <si>
    <t>Medicinski i laboratorijski materijali (426700)</t>
  </si>
  <si>
    <t>Materijali za medicinske testove (426710)</t>
  </si>
  <si>
    <t>Materijali za laboratoriske testove i lab. materijal (426720)</t>
  </si>
  <si>
    <t>Materijali za vakcinaciju (426730)</t>
  </si>
  <si>
    <t>Materijali za imunizaciju (426740)</t>
  </si>
  <si>
    <t>Krv i krvni derivati</t>
  </si>
  <si>
    <t>Sanitetski i potrošni materijal</t>
  </si>
  <si>
    <t>Rentgen filmovi i kontrastna sredstva</t>
  </si>
  <si>
    <t>Materijal za dijalize i dijalizatori</t>
  </si>
  <si>
    <t>Materijal koji se ugrađuje u ljudski organizam</t>
  </si>
  <si>
    <t>Ortopedija</t>
  </si>
  <si>
    <t xml:space="preserve"> - Ostali materijal</t>
  </si>
  <si>
    <t>Vaskularna hirurgija</t>
  </si>
  <si>
    <t xml:space="preserve"> - Graftovi</t>
  </si>
  <si>
    <t xml:space="preserve"> - Stentovi</t>
  </si>
  <si>
    <t>Kardiohirurgija</t>
  </si>
  <si>
    <t xml:space="preserve"> - Pacemakeri</t>
  </si>
  <si>
    <t xml:space="preserve"> - Valvule</t>
  </si>
  <si>
    <t>Ostali ugradni materijal</t>
  </si>
  <si>
    <t>6.4.</t>
  </si>
  <si>
    <t>6.4.1.</t>
  </si>
  <si>
    <t>Lekovi u ZU (bez citostatika i lekova za hemofiliju)</t>
  </si>
  <si>
    <t>6.4.2.</t>
  </si>
  <si>
    <t>Citostatici</t>
  </si>
  <si>
    <t>6.4.3.</t>
  </si>
  <si>
    <t>Lekovi za hemofiliju</t>
  </si>
  <si>
    <t>6.5.</t>
  </si>
  <si>
    <t>Ishrana bolesnika (426820)</t>
  </si>
  <si>
    <t>6.6.</t>
  </si>
  <si>
    <t xml:space="preserve">UPOTREBA OSNOVNIH SREDSTAVA </t>
  </si>
  <si>
    <t>1.</t>
  </si>
  <si>
    <t>Zgrade i građevinski objekti (431100)</t>
  </si>
  <si>
    <t>2.</t>
  </si>
  <si>
    <t>Mašine i oprema (431200)</t>
  </si>
  <si>
    <t>3.</t>
  </si>
  <si>
    <t>Ostala osnovna sredstva (431300)</t>
  </si>
  <si>
    <t>4.</t>
  </si>
  <si>
    <t>Ostalo (sa grupe konta 431000)</t>
  </si>
  <si>
    <t>OTPLATA KAMATA</t>
  </si>
  <si>
    <t>Domaćih (441000)</t>
  </si>
  <si>
    <t>Inostranih (442000)</t>
  </si>
  <si>
    <t>POREZI, OBAVEZE, TAKSE I KAZNE</t>
  </si>
  <si>
    <t>Porezi na robe i usluge (482220)</t>
  </si>
  <si>
    <t>IZDACI ZA NEFINANSIJSKU IMOVINU</t>
  </si>
  <si>
    <t xml:space="preserve">Osnovna sredstva  </t>
  </si>
  <si>
    <t>1.1</t>
  </si>
  <si>
    <t>1.2</t>
  </si>
  <si>
    <t>UKUPNI RASHODI I IZDACI</t>
  </si>
  <si>
    <t>PRIHODI IZ BUDŽETA</t>
  </si>
  <si>
    <t>UKUPNI PRIHODI</t>
  </si>
  <si>
    <t>Stalni porezi na imovinu (482110)</t>
  </si>
  <si>
    <t>Republičke takse (482210)</t>
  </si>
  <si>
    <t>Ostali troškovi - sudske takse (sa grupe konta 482000)</t>
  </si>
  <si>
    <t>Novčane kazne - kamate (sa grupe konta 483000)</t>
  </si>
  <si>
    <t>UKUPNI RASHODI</t>
  </si>
  <si>
    <t>5.</t>
  </si>
  <si>
    <t>Benzin</t>
  </si>
  <si>
    <t>5.4.</t>
  </si>
  <si>
    <t>Unapređenje informacionog sistema</t>
  </si>
  <si>
    <t>Mazivo, auto-gume. Auto delovi</t>
  </si>
  <si>
    <t>FINANSIJSKI PLAN OPŠTE BOLNICE LESKOVAC</t>
  </si>
  <si>
    <t>Osiguranje od profesionalne greške - iz sopstvenih sredstava</t>
  </si>
  <si>
    <t>Ostali prihodi</t>
  </si>
  <si>
    <t>4.3.</t>
  </si>
  <si>
    <t>MEMORANDUMSKE STAVKE ZA REFUNDACIJU RASHODA (bolovanje, invalidi, porodilje)</t>
  </si>
  <si>
    <t xml:space="preserve">Ostalo (sa grupe konta 414000-porodilje, invalidi) </t>
  </si>
  <si>
    <t>Sopstveni prihodi</t>
  </si>
  <si>
    <t>Prihodi iz donacija</t>
  </si>
  <si>
    <t>Prihodi iz budžeta</t>
  </si>
  <si>
    <t xml:space="preserve"> - risperidon</t>
  </si>
  <si>
    <t>- osnovna sredstva</t>
  </si>
  <si>
    <t xml:space="preserve"> - citoststici</t>
  </si>
  <si>
    <t xml:space="preserve"> - Ostali ugradni materijal u ortopediji</t>
  </si>
  <si>
    <t xml:space="preserve"> - Implantati za kukove </t>
  </si>
  <si>
    <t xml:space="preserve"> - za lekove </t>
  </si>
  <si>
    <t>Materijal za dijalizu</t>
  </si>
  <si>
    <t>Rashodi iz donacija</t>
  </si>
  <si>
    <t>Rashodi iz budžeta</t>
  </si>
  <si>
    <t>Ostali materijal (higijena, tehn.materijal, sitan inventar)</t>
  </si>
  <si>
    <t>6.4.4.</t>
  </si>
  <si>
    <t>6.4.5.</t>
  </si>
  <si>
    <t>6.4.6.</t>
  </si>
  <si>
    <t>6.4.7.</t>
  </si>
  <si>
    <t>6.4.8.</t>
  </si>
  <si>
    <t>6.4.9.</t>
  </si>
  <si>
    <t>6.4.9.1.</t>
  </si>
  <si>
    <t>6.4.10.</t>
  </si>
  <si>
    <t>6.4.10.1.</t>
  </si>
  <si>
    <t>6.4.10.2.</t>
  </si>
  <si>
    <t>6.4.10.3.</t>
  </si>
  <si>
    <t>6.4.10.4.</t>
  </si>
  <si>
    <t>6.5.1.</t>
  </si>
  <si>
    <t>6.5.2.</t>
  </si>
  <si>
    <t>6.5.3.</t>
  </si>
  <si>
    <t>Rashodi iz sopstvenih sredstava</t>
  </si>
  <si>
    <t>Risperidon ( VU )</t>
  </si>
  <si>
    <t>Doprinos za koriscenje grad. zem.</t>
  </si>
  <si>
    <t>1,5,3</t>
  </si>
  <si>
    <t>Osiguranje od autoodgovornosti</t>
  </si>
  <si>
    <t>1,5,4,</t>
  </si>
  <si>
    <t>5,6,</t>
  </si>
  <si>
    <t>5,5,</t>
  </si>
  <si>
    <t>Unapredjenje kvaliteta rada</t>
  </si>
  <si>
    <t>Upravljanje rizikom</t>
  </si>
  <si>
    <t>1,1,4,</t>
  </si>
  <si>
    <t>STRUČNA SLUŽBA</t>
  </si>
  <si>
    <t>- kapitalno odrzavanje</t>
  </si>
  <si>
    <t>Sredstva  RZZO za 2013.</t>
  </si>
  <si>
    <t>Finansijski plan za 2013. god.</t>
  </si>
  <si>
    <t>Otpremnine, jubilarne nagrade, pomoć u slučaju smrti zap. Ili čl. por.</t>
  </si>
  <si>
    <t xml:space="preserve">OSTALI PRIHODI </t>
  </si>
  <si>
    <t>Sredstva  RZZO za 2014.</t>
  </si>
  <si>
    <t>Finansijski plan za 2014. god.</t>
  </si>
  <si>
    <t>ZA 2014. GODINU</t>
  </si>
  <si>
    <t>6.7.</t>
  </si>
  <si>
    <t>Ostali materijal-sanitetski materijal</t>
  </si>
  <si>
    <t>Potrošni materijal za invazivnu kardiologiju</t>
  </si>
  <si>
    <t xml:space="preserve"> - lekovi sa liste C</t>
  </si>
  <si>
    <t>1.2.7.</t>
  </si>
  <si>
    <t>utrosena elektricna energija - Dom zdravlja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</si>
</sst>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#"/>
    <numFmt numFmtId="181" formatCode="#.##0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 vertical="top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 vertical="justify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14" fontId="6" fillId="0" borderId="1" xfId="0" applyNumberFormat="1" applyFont="1" applyBorder="1" applyAlignment="1" applyProtection="1">
      <alignment horizontal="right"/>
      <protection/>
    </xf>
    <xf numFmtId="49" fontId="7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7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49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vertical="top"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3" fontId="7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49" fontId="2" fillId="0" borderId="2" xfId="0" applyNumberFormat="1" applyFont="1" applyBorder="1" applyAlignment="1" applyProtection="1">
      <alignment horizontal="left" vertical="top" wrapText="1"/>
      <protection/>
    </xf>
    <xf numFmtId="49" fontId="2" fillId="0" borderId="3" xfId="0" applyNumberFormat="1" applyFont="1" applyBorder="1" applyAlignment="1" applyProtection="1">
      <alignment horizontal="left" vertical="top" wrapText="1"/>
      <protection/>
    </xf>
    <xf numFmtId="49" fontId="2" fillId="0" borderId="4" xfId="0" applyNumberFormat="1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horizontal="left" wrapText="1"/>
      <protection/>
    </xf>
    <xf numFmtId="0" fontId="2" fillId="0" borderId="4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49" fontId="6" fillId="0" borderId="1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BreakPreview" zoomScaleSheetLayoutView="100" workbookViewId="0" topLeftCell="C1">
      <pane ySplit="4" topLeftCell="BM8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6.140625" style="0" customWidth="1"/>
    <col min="5" max="5" width="37.57421875" style="0" customWidth="1"/>
    <col min="6" max="6" width="6.140625" style="0" bestFit="1" customWidth="1"/>
    <col min="7" max="7" width="13.140625" style="0" customWidth="1"/>
    <col min="8" max="8" width="12.57421875" style="0" customWidth="1"/>
    <col min="9" max="9" width="12.7109375" style="0" customWidth="1"/>
    <col min="10" max="10" width="13.8515625" style="0" customWidth="1"/>
    <col min="11" max="11" width="14.28125" style="0" customWidth="1"/>
  </cols>
  <sheetData>
    <row r="1" spans="1:11" s="33" customFormat="1" ht="18">
      <c r="A1" s="110" t="s">
        <v>173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3" customFormat="1" ht="18">
      <c r="A2" s="110" t="s">
        <v>226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33" customFormat="1" ht="12.75">
      <c r="A3" s="39"/>
      <c r="B3" s="34"/>
      <c r="C3" s="34"/>
      <c r="D3" s="34"/>
      <c r="E3" s="34"/>
      <c r="F3" s="35"/>
      <c r="G3" s="36"/>
      <c r="K3" s="40"/>
    </row>
    <row r="4" spans="1:11" ht="51.75" customHeight="1">
      <c r="A4" s="102" t="s">
        <v>0</v>
      </c>
      <c r="B4" s="102"/>
      <c r="C4" s="102"/>
      <c r="D4" s="102"/>
      <c r="E4" s="102"/>
      <c r="F4" s="1" t="s">
        <v>1</v>
      </c>
      <c r="G4" s="2" t="s">
        <v>225</v>
      </c>
      <c r="H4" s="28" t="s">
        <v>224</v>
      </c>
      <c r="I4" s="28" t="s">
        <v>179</v>
      </c>
      <c r="J4" s="28" t="s">
        <v>180</v>
      </c>
      <c r="K4" s="28" t="s">
        <v>181</v>
      </c>
    </row>
    <row r="5" spans="1:11" ht="15.7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5.5" customHeight="1">
      <c r="A6" s="52">
        <v>1</v>
      </c>
      <c r="B6" s="76" t="s">
        <v>3</v>
      </c>
      <c r="C6" s="76"/>
      <c r="D6" s="76"/>
      <c r="E6" s="76"/>
      <c r="F6" s="3">
        <v>781000</v>
      </c>
      <c r="G6" s="43">
        <f>SUM(G7)</f>
        <v>1903737044</v>
      </c>
      <c r="H6" s="43">
        <f>SUM(H7)</f>
        <v>1903737044</v>
      </c>
      <c r="I6" s="43">
        <f>SUM(I7)</f>
        <v>0</v>
      </c>
      <c r="J6" s="43">
        <f>SUM(J7)</f>
        <v>0</v>
      </c>
      <c r="K6" s="43">
        <f>SUM(K7)</f>
        <v>0</v>
      </c>
    </row>
    <row r="7" spans="1:11" ht="12.75">
      <c r="A7" s="52"/>
      <c r="B7" s="4" t="s">
        <v>4</v>
      </c>
      <c r="C7" s="100" t="s">
        <v>5</v>
      </c>
      <c r="D7" s="100"/>
      <c r="E7" s="100"/>
      <c r="F7" s="4"/>
      <c r="G7" s="48">
        <f>SUM(G8:G11)</f>
        <v>1903737044</v>
      </c>
      <c r="H7" s="48">
        <f>SUM(H8:H11)</f>
        <v>1903737044</v>
      </c>
      <c r="I7" s="48">
        <f>SUM(I8:I11)</f>
        <v>0</v>
      </c>
      <c r="J7" s="48">
        <f>SUM(J8:J11)</f>
        <v>0</v>
      </c>
      <c r="K7" s="48">
        <f>SUM(K8:K11)</f>
        <v>0</v>
      </c>
    </row>
    <row r="8" spans="1:11" ht="12.75">
      <c r="A8" s="52"/>
      <c r="B8" s="4"/>
      <c r="C8" s="17" t="s">
        <v>6</v>
      </c>
      <c r="D8" s="100" t="s">
        <v>7</v>
      </c>
      <c r="E8" s="100"/>
      <c r="F8" s="4"/>
      <c r="G8" s="44">
        <f aca="true" t="shared" si="0" ref="G8:G24">SUM(H8:K8)</f>
        <v>1881039961</v>
      </c>
      <c r="H8" s="44">
        <v>1881039961</v>
      </c>
      <c r="I8" s="41"/>
      <c r="J8" s="41"/>
      <c r="K8" s="41"/>
    </row>
    <row r="9" spans="1:11" ht="12.75">
      <c r="A9" s="52"/>
      <c r="B9" s="4"/>
      <c r="C9" s="17" t="s">
        <v>8</v>
      </c>
      <c r="D9" s="100" t="s">
        <v>9</v>
      </c>
      <c r="E9" s="100"/>
      <c r="F9" s="4"/>
      <c r="G9" s="44">
        <f t="shared" si="0"/>
        <v>4834000</v>
      </c>
      <c r="H9" s="44">
        <v>4834000</v>
      </c>
      <c r="I9" s="41"/>
      <c r="J9" s="41"/>
      <c r="K9" s="41"/>
    </row>
    <row r="10" spans="1:11" ht="12.75">
      <c r="A10" s="52"/>
      <c r="B10" s="4"/>
      <c r="C10" s="17" t="s">
        <v>10</v>
      </c>
      <c r="D10" s="100" t="s">
        <v>11</v>
      </c>
      <c r="E10" s="100"/>
      <c r="F10" s="4"/>
      <c r="G10" s="45">
        <f t="shared" si="0"/>
        <v>0</v>
      </c>
      <c r="H10" s="45"/>
      <c r="I10" s="41"/>
      <c r="J10" s="41"/>
      <c r="K10" s="41"/>
    </row>
    <row r="11" spans="1:11" ht="12.75">
      <c r="A11" s="52"/>
      <c r="B11" s="4"/>
      <c r="C11" s="17" t="s">
        <v>217</v>
      </c>
      <c r="D11" s="100" t="s">
        <v>208</v>
      </c>
      <c r="E11" s="100"/>
      <c r="F11" s="4"/>
      <c r="G11" s="45">
        <f t="shared" si="0"/>
        <v>17863083</v>
      </c>
      <c r="H11" s="45">
        <v>17863083</v>
      </c>
      <c r="I11" s="41"/>
      <c r="J11" s="41"/>
      <c r="K11" s="41"/>
    </row>
    <row r="12" spans="1:11" ht="12.75">
      <c r="A12" s="52">
        <v>2</v>
      </c>
      <c r="B12" s="79" t="s">
        <v>18</v>
      </c>
      <c r="C12" s="80"/>
      <c r="D12" s="80"/>
      <c r="E12" s="81"/>
      <c r="F12" s="3"/>
      <c r="G12" s="53">
        <f>SUM(G13:G16)</f>
        <v>8144000</v>
      </c>
      <c r="H12" s="53">
        <f>SUM(H13:H16)</f>
        <v>0</v>
      </c>
      <c r="I12" s="53">
        <f>SUM(I13:I16)</f>
        <v>8144000</v>
      </c>
      <c r="J12" s="53">
        <f>SUM(J13:J16)</f>
        <v>0</v>
      </c>
      <c r="K12" s="53">
        <f>SUM(K13:K16)</f>
        <v>0</v>
      </c>
    </row>
    <row r="13" spans="1:11" ht="12.75">
      <c r="A13" s="52"/>
      <c r="B13" s="7" t="s">
        <v>19</v>
      </c>
      <c r="C13" s="98" t="s">
        <v>20</v>
      </c>
      <c r="D13" s="98"/>
      <c r="E13" s="98"/>
      <c r="F13" s="4"/>
      <c r="G13" s="44">
        <f t="shared" si="0"/>
        <v>3144000</v>
      </c>
      <c r="H13" s="45"/>
      <c r="I13" s="44">
        <v>3144000</v>
      </c>
      <c r="J13" s="41"/>
      <c r="K13" s="41"/>
    </row>
    <row r="14" spans="1:11" ht="27" customHeight="1">
      <c r="A14" s="52"/>
      <c r="B14" s="7" t="s">
        <v>21</v>
      </c>
      <c r="C14" s="98" t="s">
        <v>22</v>
      </c>
      <c r="D14" s="98"/>
      <c r="E14" s="98"/>
      <c r="F14" s="4"/>
      <c r="G14" s="44">
        <f t="shared" si="0"/>
        <v>4000000</v>
      </c>
      <c r="H14" s="42"/>
      <c r="I14" s="44">
        <v>4000000</v>
      </c>
      <c r="J14" s="41"/>
      <c r="K14" s="41"/>
    </row>
    <row r="15" spans="1:11" ht="25.5" customHeight="1">
      <c r="A15" s="52"/>
      <c r="B15" s="9" t="s">
        <v>23</v>
      </c>
      <c r="C15" s="101" t="s">
        <v>25</v>
      </c>
      <c r="D15" s="101"/>
      <c r="E15" s="101"/>
      <c r="F15" s="4"/>
      <c r="G15" s="44">
        <f t="shared" si="0"/>
        <v>1000000</v>
      </c>
      <c r="H15" s="42"/>
      <c r="I15" s="44">
        <v>1000000</v>
      </c>
      <c r="J15" s="41"/>
      <c r="K15" s="41"/>
    </row>
    <row r="16" spans="1:11" ht="12.75">
      <c r="A16" s="52"/>
      <c r="B16" s="8" t="s">
        <v>24</v>
      </c>
      <c r="C16" s="100" t="s">
        <v>175</v>
      </c>
      <c r="D16" s="100"/>
      <c r="E16" s="100"/>
      <c r="F16" s="4"/>
      <c r="G16" s="45">
        <f t="shared" si="0"/>
        <v>0</v>
      </c>
      <c r="H16" s="45"/>
      <c r="I16" s="41"/>
      <c r="J16" s="41"/>
      <c r="K16" s="41"/>
    </row>
    <row r="17" spans="1:11" ht="12.75">
      <c r="A17" s="54">
        <v>3</v>
      </c>
      <c r="B17" s="91" t="s">
        <v>26</v>
      </c>
      <c r="C17" s="92"/>
      <c r="D17" s="92"/>
      <c r="E17" s="93"/>
      <c r="F17" s="55"/>
      <c r="G17" s="43">
        <f>SUM(G18:G19)</f>
        <v>37511629</v>
      </c>
      <c r="H17" s="43">
        <f>SUM(H18:H19)</f>
        <v>0</v>
      </c>
      <c r="I17" s="43">
        <f>SUM(I18:I19)</f>
        <v>0</v>
      </c>
      <c r="J17" s="43">
        <f>SUM(J18:J19)</f>
        <v>37511629</v>
      </c>
      <c r="K17" s="43">
        <f>SUM(K18:K19)</f>
        <v>0</v>
      </c>
    </row>
    <row r="18" spans="1:11" ht="12.75">
      <c r="A18" s="54"/>
      <c r="B18" s="22" t="s">
        <v>27</v>
      </c>
      <c r="C18" s="99" t="s">
        <v>28</v>
      </c>
      <c r="D18" s="99"/>
      <c r="E18" s="99"/>
      <c r="F18" s="20"/>
      <c r="G18" s="44">
        <f t="shared" si="0"/>
        <v>0</v>
      </c>
      <c r="H18" s="41"/>
      <c r="I18" s="41"/>
      <c r="J18" s="41"/>
      <c r="K18" s="41"/>
    </row>
    <row r="19" spans="1:11" s="21" customFormat="1" ht="12.75">
      <c r="A19" s="56"/>
      <c r="B19" s="22" t="s">
        <v>29</v>
      </c>
      <c r="C19" s="99" t="s">
        <v>30</v>
      </c>
      <c r="D19" s="99"/>
      <c r="E19" s="99"/>
      <c r="F19" s="20"/>
      <c r="G19" s="48">
        <f>SUM(G20:G21)</f>
        <v>37511629</v>
      </c>
      <c r="H19" s="48">
        <f>SUM(H20:H21)</f>
        <v>0</v>
      </c>
      <c r="I19" s="48">
        <f>SUM(I20:I21)</f>
        <v>0</v>
      </c>
      <c r="J19" s="48">
        <f>SUM(J20:J21)</f>
        <v>37511629</v>
      </c>
      <c r="K19" s="48">
        <f>SUM(K20:K21)</f>
        <v>0</v>
      </c>
    </row>
    <row r="20" spans="1:11" s="21" customFormat="1" ht="12.75">
      <c r="A20" s="56"/>
      <c r="B20" s="22"/>
      <c r="C20" s="23" t="s">
        <v>31</v>
      </c>
      <c r="D20" s="97" t="s">
        <v>32</v>
      </c>
      <c r="E20" s="97"/>
      <c r="F20" s="20"/>
      <c r="G20" s="44">
        <f t="shared" si="0"/>
        <v>0</v>
      </c>
      <c r="H20" s="41"/>
      <c r="I20" s="41"/>
      <c r="J20" s="41"/>
      <c r="K20" s="41"/>
    </row>
    <row r="21" spans="1:11" s="21" customFormat="1" ht="12.75">
      <c r="A21" s="56"/>
      <c r="B21" s="22"/>
      <c r="C21" s="23" t="s">
        <v>33</v>
      </c>
      <c r="D21" s="97" t="s">
        <v>34</v>
      </c>
      <c r="E21" s="97"/>
      <c r="F21" s="20"/>
      <c r="G21" s="44">
        <f t="shared" si="0"/>
        <v>37511629</v>
      </c>
      <c r="H21" s="41"/>
      <c r="I21" s="41">
        <v>0</v>
      </c>
      <c r="J21" s="44">
        <v>37511629</v>
      </c>
      <c r="K21" s="41"/>
    </row>
    <row r="22" spans="1:11" s="21" customFormat="1" ht="12.75" customHeight="1">
      <c r="A22" s="57">
        <v>4</v>
      </c>
      <c r="B22" s="82" t="s">
        <v>177</v>
      </c>
      <c r="C22" s="83"/>
      <c r="D22" s="83"/>
      <c r="E22" s="84"/>
      <c r="F22" s="55">
        <v>771000</v>
      </c>
      <c r="G22" s="46">
        <f t="shared" si="0"/>
        <v>17320872</v>
      </c>
      <c r="H22" s="41">
        <v>4228796</v>
      </c>
      <c r="I22" s="41">
        <v>300000</v>
      </c>
      <c r="J22" s="41"/>
      <c r="K22" s="41">
        <v>12792076</v>
      </c>
    </row>
    <row r="23" spans="1:11" ht="25.5" customHeight="1">
      <c r="A23" s="58">
        <v>5</v>
      </c>
      <c r="B23" s="79" t="s">
        <v>223</v>
      </c>
      <c r="C23" s="80"/>
      <c r="D23" s="80"/>
      <c r="E23" s="81"/>
      <c r="F23" s="3"/>
      <c r="G23" s="46">
        <f t="shared" si="0"/>
        <v>27745454</v>
      </c>
      <c r="H23" s="41"/>
      <c r="I23" s="46">
        <v>27745454</v>
      </c>
      <c r="J23" s="41"/>
      <c r="K23" s="41"/>
    </row>
    <row r="24" spans="1:11" ht="12.75">
      <c r="A24" s="58">
        <v>6</v>
      </c>
      <c r="B24" s="79" t="s">
        <v>161</v>
      </c>
      <c r="C24" s="80"/>
      <c r="D24" s="80"/>
      <c r="E24" s="81"/>
      <c r="F24" s="3"/>
      <c r="G24" s="46">
        <f t="shared" si="0"/>
        <v>134546040</v>
      </c>
      <c r="H24" s="41"/>
      <c r="I24" s="41"/>
      <c r="J24" s="41"/>
      <c r="K24" s="46">
        <v>134546040</v>
      </c>
    </row>
    <row r="25" spans="1:11" ht="12.75">
      <c r="A25" s="85" t="s">
        <v>162</v>
      </c>
      <c r="B25" s="86"/>
      <c r="C25" s="86"/>
      <c r="D25" s="86"/>
      <c r="E25" s="87"/>
      <c r="F25" s="3"/>
      <c r="G25" s="43">
        <f>SUM(G6+G12+G17++G22+G23+G24)</f>
        <v>2129005039</v>
      </c>
      <c r="H25" s="43">
        <f>SUM(H6+H12+H17++H22+H23+H24)</f>
        <v>1907965840</v>
      </c>
      <c r="I25" s="43">
        <f>SUM(I6+I12+I17++I22+I23+I24)</f>
        <v>36189454</v>
      </c>
      <c r="J25" s="43">
        <f>SUM(J6+J12+J17++J22+J23+J24)</f>
        <v>37511629</v>
      </c>
      <c r="K25" s="43">
        <f>K6+K12+K17+K22+K23+K24</f>
        <v>147338116</v>
      </c>
    </row>
    <row r="26" spans="1:11" ht="38.25">
      <c r="A26" s="88" t="s">
        <v>0</v>
      </c>
      <c r="B26" s="89"/>
      <c r="C26" s="89"/>
      <c r="D26" s="89"/>
      <c r="E26" s="90"/>
      <c r="F26" s="1" t="s">
        <v>1</v>
      </c>
      <c r="G26" s="2" t="s">
        <v>221</v>
      </c>
      <c r="H26" s="28" t="s">
        <v>220</v>
      </c>
      <c r="I26" s="28" t="s">
        <v>207</v>
      </c>
      <c r="J26" s="28" t="s">
        <v>189</v>
      </c>
      <c r="K26" s="28" t="s">
        <v>190</v>
      </c>
    </row>
    <row r="27" spans="1:11" ht="15.75" customHeight="1">
      <c r="A27" s="94" t="s">
        <v>37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12.75">
      <c r="A28" s="91" t="s">
        <v>38</v>
      </c>
      <c r="B28" s="92"/>
      <c r="C28" s="92"/>
      <c r="D28" s="92"/>
      <c r="E28" s="93"/>
      <c r="F28" s="3">
        <v>410000</v>
      </c>
      <c r="G28" s="43">
        <f>SUM(H28:K28)</f>
        <v>1274964911</v>
      </c>
      <c r="H28" s="43">
        <f>H29+H33+H34+H35+H39</f>
        <v>1243768387</v>
      </c>
      <c r="I28" s="43">
        <f>I29+I33+I34+I35+I39</f>
        <v>18075306</v>
      </c>
      <c r="J28" s="43">
        <f>J29+J33+J34+J35+J39</f>
        <v>329142</v>
      </c>
      <c r="K28" s="43">
        <f>K29+K33+K34+K35+K39</f>
        <v>12792076</v>
      </c>
    </row>
    <row r="29" spans="1:11" ht="12.75">
      <c r="A29" s="3">
        <v>1</v>
      </c>
      <c r="B29" s="79" t="s">
        <v>39</v>
      </c>
      <c r="C29" s="80"/>
      <c r="D29" s="80"/>
      <c r="E29" s="81"/>
      <c r="F29" s="3">
        <v>411000</v>
      </c>
      <c r="G29" s="43">
        <f>SUM(G30:G32)</f>
        <v>1033243751</v>
      </c>
      <c r="H29" s="43">
        <f>SUM(H30:H32)</f>
        <v>1020740139</v>
      </c>
      <c r="I29" s="43">
        <f>SUM(I30:I32)</f>
        <v>12174470</v>
      </c>
      <c r="J29" s="43">
        <f>SUM(J30:J32)</f>
        <v>329142</v>
      </c>
      <c r="K29" s="43">
        <f>SUM(K30:K32)</f>
        <v>0</v>
      </c>
    </row>
    <row r="30" spans="1:11" ht="12.75">
      <c r="A30" s="3"/>
      <c r="B30" s="31" t="s">
        <v>4</v>
      </c>
      <c r="C30" s="100" t="s">
        <v>40</v>
      </c>
      <c r="D30" s="100"/>
      <c r="E30" s="100"/>
      <c r="F30" s="11"/>
      <c r="G30" s="44">
        <f aca="true" t="shared" si="1" ref="G30:G62">SUM(H30:K30)</f>
        <v>1020740139</v>
      </c>
      <c r="H30" s="44">
        <v>1020740139</v>
      </c>
      <c r="I30" s="41"/>
      <c r="J30" s="41"/>
      <c r="K30" s="41"/>
    </row>
    <row r="31" spans="1:11" ht="12.75">
      <c r="A31" s="52"/>
      <c r="B31" s="30" t="s">
        <v>12</v>
      </c>
      <c r="C31" s="78" t="s">
        <v>41</v>
      </c>
      <c r="D31" s="78"/>
      <c r="E31" s="78"/>
      <c r="F31" s="30"/>
      <c r="G31" s="45">
        <f t="shared" si="1"/>
        <v>11874470</v>
      </c>
      <c r="H31" s="41"/>
      <c r="I31" s="45">
        <v>11874470</v>
      </c>
      <c r="J31" s="41"/>
      <c r="K31" s="41"/>
    </row>
    <row r="32" spans="1:11" ht="12.75">
      <c r="A32" s="52"/>
      <c r="B32" s="11" t="s">
        <v>42</v>
      </c>
      <c r="C32" s="103" t="s">
        <v>43</v>
      </c>
      <c r="D32" s="103"/>
      <c r="E32" s="103"/>
      <c r="F32" s="11"/>
      <c r="G32" s="44">
        <f t="shared" si="1"/>
        <v>629142</v>
      </c>
      <c r="H32" s="41"/>
      <c r="I32" s="42">
        <v>300000</v>
      </c>
      <c r="J32" s="41">
        <v>329142</v>
      </c>
      <c r="K32" s="41"/>
    </row>
    <row r="33" spans="1:11" ht="12.75">
      <c r="A33" s="58">
        <v>2</v>
      </c>
      <c r="B33" s="79" t="s">
        <v>44</v>
      </c>
      <c r="C33" s="80"/>
      <c r="D33" s="80"/>
      <c r="E33" s="81"/>
      <c r="F33" s="3">
        <v>412000</v>
      </c>
      <c r="G33" s="46">
        <f t="shared" si="1"/>
        <v>184838015</v>
      </c>
      <c r="H33" s="46">
        <v>182712485</v>
      </c>
      <c r="I33" s="42">
        <v>2125530</v>
      </c>
      <c r="J33" s="41"/>
      <c r="K33" s="41"/>
    </row>
    <row r="34" spans="1:11" ht="12.75">
      <c r="A34" s="52">
        <v>3</v>
      </c>
      <c r="B34" s="79" t="s">
        <v>45</v>
      </c>
      <c r="C34" s="80"/>
      <c r="D34" s="80"/>
      <c r="E34" s="81"/>
      <c r="F34" s="3"/>
      <c r="G34" s="46">
        <f t="shared" si="1"/>
        <v>21262273</v>
      </c>
      <c r="H34" s="46">
        <v>20786967</v>
      </c>
      <c r="I34" s="41">
        <v>475306</v>
      </c>
      <c r="J34" s="41"/>
      <c r="K34" s="41"/>
    </row>
    <row r="35" spans="1:11" ht="12.75">
      <c r="A35" s="52">
        <v>4</v>
      </c>
      <c r="B35" s="79" t="s">
        <v>46</v>
      </c>
      <c r="C35" s="80"/>
      <c r="D35" s="80"/>
      <c r="E35" s="81"/>
      <c r="F35" s="3">
        <v>414000</v>
      </c>
      <c r="G35" s="43">
        <f>SUM(G36:G38)</f>
        <v>35620872</v>
      </c>
      <c r="H35" s="43">
        <f>SUM(H36:H38)</f>
        <v>19528796</v>
      </c>
      <c r="I35" s="43">
        <f>SUM(I36:I38)</f>
        <v>3300000</v>
      </c>
      <c r="J35" s="43">
        <f>SUM(J36:J38)</f>
        <v>0</v>
      </c>
      <c r="K35" s="43">
        <f>SUM(K36:K38)</f>
        <v>12792076</v>
      </c>
    </row>
    <row r="36" spans="1:11" ht="12.75">
      <c r="A36" s="52"/>
      <c r="B36" s="11" t="s">
        <v>35</v>
      </c>
      <c r="C36" s="103" t="s">
        <v>47</v>
      </c>
      <c r="D36" s="103"/>
      <c r="E36" s="103"/>
      <c r="F36" s="11"/>
      <c r="G36" s="44">
        <f t="shared" si="1"/>
        <v>4051454</v>
      </c>
      <c r="H36" s="41">
        <v>4051454</v>
      </c>
      <c r="I36" s="41"/>
      <c r="J36" s="41"/>
      <c r="K36" s="41"/>
    </row>
    <row r="37" spans="1:11" ht="12.75">
      <c r="A37" s="52"/>
      <c r="B37" s="11" t="s">
        <v>36</v>
      </c>
      <c r="C37" s="103" t="s">
        <v>178</v>
      </c>
      <c r="D37" s="103"/>
      <c r="E37" s="103"/>
      <c r="F37" s="11"/>
      <c r="G37" s="44">
        <f t="shared" si="1"/>
        <v>12969418</v>
      </c>
      <c r="H37" s="41">
        <v>177342</v>
      </c>
      <c r="I37" s="41"/>
      <c r="J37" s="41"/>
      <c r="K37" s="41">
        <v>12792076</v>
      </c>
    </row>
    <row r="38" spans="1:11" ht="12.75">
      <c r="A38" s="52"/>
      <c r="B38" s="11" t="s">
        <v>176</v>
      </c>
      <c r="C38" s="13" t="s">
        <v>222</v>
      </c>
      <c r="D38" s="13"/>
      <c r="E38" s="13"/>
      <c r="F38" s="11"/>
      <c r="G38" s="44">
        <f t="shared" si="1"/>
        <v>18600000</v>
      </c>
      <c r="H38" s="44">
        <v>15300000</v>
      </c>
      <c r="I38" s="41">
        <v>3300000</v>
      </c>
      <c r="J38" s="41"/>
      <c r="K38" s="41"/>
    </row>
    <row r="39" spans="1:11" ht="25.5" customHeight="1">
      <c r="A39" s="52">
        <v>5</v>
      </c>
      <c r="B39" s="104" t="s">
        <v>48</v>
      </c>
      <c r="C39" s="105"/>
      <c r="D39" s="105"/>
      <c r="E39" s="106"/>
      <c r="F39" s="3"/>
      <c r="G39" s="50">
        <f t="shared" si="1"/>
        <v>0</v>
      </c>
      <c r="H39" s="41"/>
      <c r="I39" s="50"/>
      <c r="J39" s="41"/>
      <c r="K39" s="41"/>
    </row>
    <row r="40" spans="1:11" ht="12.75" customHeight="1">
      <c r="A40" s="107" t="s">
        <v>49</v>
      </c>
      <c r="B40" s="108"/>
      <c r="C40" s="108"/>
      <c r="D40" s="108"/>
      <c r="E40" s="109"/>
      <c r="F40" s="3">
        <v>420000</v>
      </c>
      <c r="G40" s="43">
        <f t="shared" si="1"/>
        <v>0</v>
      </c>
      <c r="H40" s="43"/>
      <c r="I40" s="43"/>
      <c r="J40" s="43"/>
      <c r="K40" s="43"/>
    </row>
    <row r="41" spans="1:11" ht="12.75">
      <c r="A41" s="52">
        <v>1</v>
      </c>
      <c r="B41" s="79" t="s">
        <v>50</v>
      </c>
      <c r="C41" s="80"/>
      <c r="D41" s="80"/>
      <c r="E41" s="81"/>
      <c r="F41" s="3">
        <v>421000</v>
      </c>
      <c r="G41" s="43">
        <f t="shared" si="1"/>
        <v>90435058</v>
      </c>
      <c r="H41" s="43">
        <f>H42+H43+H52+H56+H57+H62</f>
        <v>87118045</v>
      </c>
      <c r="I41" s="43">
        <f>I42+I43+I52+I56+I57+I62</f>
        <v>3290726</v>
      </c>
      <c r="J41" s="43">
        <f>J42+J43+J52+J56+J57+J62</f>
        <v>26287</v>
      </c>
      <c r="K41" s="43">
        <f>K42+K43+K52+K56+K57+K62</f>
        <v>0</v>
      </c>
    </row>
    <row r="42" spans="1:11" ht="12.75">
      <c r="A42" s="52"/>
      <c r="B42" s="11" t="s">
        <v>4</v>
      </c>
      <c r="C42" s="103" t="s">
        <v>51</v>
      </c>
      <c r="D42" s="103"/>
      <c r="E42" s="103"/>
      <c r="F42" s="11"/>
      <c r="G42" s="46">
        <f t="shared" si="1"/>
        <v>3633101</v>
      </c>
      <c r="H42" s="46">
        <v>3460088</v>
      </c>
      <c r="I42" s="41">
        <v>146726</v>
      </c>
      <c r="J42" s="41">
        <v>26287</v>
      </c>
      <c r="K42" s="41"/>
    </row>
    <row r="43" spans="1:11" ht="12.75">
      <c r="A43" s="10"/>
      <c r="B43" s="31" t="s">
        <v>12</v>
      </c>
      <c r="C43" s="103" t="s">
        <v>52</v>
      </c>
      <c r="D43" s="103"/>
      <c r="E43" s="103"/>
      <c r="F43" s="11"/>
      <c r="G43" s="43">
        <f>SUM(G44:G51)</f>
        <v>70377135</v>
      </c>
      <c r="H43" s="43">
        <f>SUM(H44:H51)</f>
        <v>67233135</v>
      </c>
      <c r="I43" s="43">
        <f>SUM(I44:I51)</f>
        <v>3144000</v>
      </c>
      <c r="J43" s="43">
        <f>SUM(J44:J51)</f>
        <v>0</v>
      </c>
      <c r="K43" s="43">
        <f>SUM(K44:K51)</f>
        <v>0</v>
      </c>
    </row>
    <row r="44" spans="1:11" ht="12.75">
      <c r="A44" s="52"/>
      <c r="B44" s="31"/>
      <c r="C44" s="12" t="s">
        <v>13</v>
      </c>
      <c r="D44" s="103" t="s">
        <v>53</v>
      </c>
      <c r="E44" s="103"/>
      <c r="F44" s="11"/>
      <c r="G44" s="44">
        <f t="shared" si="1"/>
        <v>12965920</v>
      </c>
      <c r="H44" s="44">
        <v>12965920</v>
      </c>
      <c r="I44" s="41"/>
      <c r="J44" s="41"/>
      <c r="K44" s="41"/>
    </row>
    <row r="45" spans="1:11" ht="12.75">
      <c r="A45" s="52"/>
      <c r="B45" s="31"/>
      <c r="C45" s="15" t="s">
        <v>15</v>
      </c>
      <c r="D45" s="13" t="s">
        <v>232</v>
      </c>
      <c r="E45" s="13"/>
      <c r="F45" s="11"/>
      <c r="G45" s="44">
        <f t="shared" si="1"/>
        <v>1637117</v>
      </c>
      <c r="H45" s="44">
        <v>1637117</v>
      </c>
      <c r="I45" s="41"/>
      <c r="J45" s="41"/>
      <c r="K45" s="41"/>
    </row>
    <row r="46" spans="1:11" ht="12.75">
      <c r="A46" s="52"/>
      <c r="B46" s="31"/>
      <c r="C46" s="12" t="s">
        <v>16</v>
      </c>
      <c r="D46" s="103" t="s">
        <v>169</v>
      </c>
      <c r="E46" s="103"/>
      <c r="F46" s="11"/>
      <c r="G46" s="44">
        <f t="shared" si="1"/>
        <v>10920000</v>
      </c>
      <c r="H46" s="44">
        <v>10920000</v>
      </c>
      <c r="I46" s="41"/>
      <c r="J46" s="41"/>
      <c r="K46" s="41"/>
    </row>
    <row r="47" spans="1:11" ht="12.75">
      <c r="A47" s="52"/>
      <c r="B47" s="31"/>
      <c r="C47" s="15" t="s">
        <v>17</v>
      </c>
      <c r="D47" s="103" t="s">
        <v>54</v>
      </c>
      <c r="E47" s="103"/>
      <c r="F47" s="11"/>
      <c r="G47" s="44">
        <f t="shared" si="1"/>
        <v>732000</v>
      </c>
      <c r="H47" s="44">
        <v>732000</v>
      </c>
      <c r="I47" s="41"/>
      <c r="J47" s="41"/>
      <c r="K47" s="41"/>
    </row>
    <row r="48" spans="1:11" ht="12.75">
      <c r="A48" s="52"/>
      <c r="B48" s="31"/>
      <c r="C48" s="12" t="s">
        <v>17</v>
      </c>
      <c r="D48" s="103" t="s">
        <v>55</v>
      </c>
      <c r="E48" s="103"/>
      <c r="F48" s="11"/>
      <c r="G48" s="44">
        <f t="shared" si="1"/>
        <v>109080</v>
      </c>
      <c r="H48" s="44">
        <v>109080</v>
      </c>
      <c r="I48" s="41"/>
      <c r="J48" s="41"/>
      <c r="K48" s="41"/>
    </row>
    <row r="49" spans="1:11" ht="12.75">
      <c r="A49" s="52"/>
      <c r="B49" s="31"/>
      <c r="C49" s="12" t="s">
        <v>56</v>
      </c>
      <c r="D49" s="103" t="s">
        <v>57</v>
      </c>
      <c r="E49" s="103"/>
      <c r="F49" s="11"/>
      <c r="G49" s="44">
        <f t="shared" si="1"/>
        <v>3540000</v>
      </c>
      <c r="H49" s="44">
        <v>3540000</v>
      </c>
      <c r="I49" s="41"/>
      <c r="J49" s="41"/>
      <c r="K49" s="41"/>
    </row>
    <row r="50" spans="1:11" ht="12.75">
      <c r="A50" s="52"/>
      <c r="B50" s="31"/>
      <c r="C50" s="12" t="s">
        <v>58</v>
      </c>
      <c r="D50" s="103" t="s">
        <v>59</v>
      </c>
      <c r="E50" s="103"/>
      <c r="F50" s="11"/>
      <c r="G50" s="44">
        <f t="shared" si="1"/>
        <v>37560000</v>
      </c>
      <c r="H50" s="44">
        <v>34416000</v>
      </c>
      <c r="I50" s="41">
        <v>3144000</v>
      </c>
      <c r="J50" s="41"/>
      <c r="K50" s="41"/>
    </row>
    <row r="51" spans="1:11" ht="12.75">
      <c r="A51" s="52"/>
      <c r="B51" s="31"/>
      <c r="C51" s="12" t="s">
        <v>231</v>
      </c>
      <c r="D51" s="103" t="s">
        <v>60</v>
      </c>
      <c r="E51" s="103"/>
      <c r="F51" s="11"/>
      <c r="G51" s="44">
        <f t="shared" si="1"/>
        <v>2913018</v>
      </c>
      <c r="H51" s="41">
        <v>2913018</v>
      </c>
      <c r="I51" s="41"/>
      <c r="J51" s="41"/>
      <c r="K51" s="41"/>
    </row>
    <row r="52" spans="1:11" ht="12.75">
      <c r="A52" s="52"/>
      <c r="B52" s="31" t="s">
        <v>42</v>
      </c>
      <c r="C52" s="103" t="s">
        <v>61</v>
      </c>
      <c r="D52" s="103"/>
      <c r="E52" s="103"/>
      <c r="F52" s="11"/>
      <c r="G52" s="43">
        <f>SUM(G53:G55)</f>
        <v>10825488</v>
      </c>
      <c r="H52" s="43">
        <f>SUM(H53:H55)</f>
        <v>10825488</v>
      </c>
      <c r="I52" s="43">
        <f>SUM(I53:I55)</f>
        <v>0</v>
      </c>
      <c r="J52" s="43">
        <f>SUM(J53:J55)</f>
        <v>0</v>
      </c>
      <c r="K52" s="43">
        <f>SUM(K53:K55)</f>
        <v>0</v>
      </c>
    </row>
    <row r="53" spans="1:11" ht="12.75">
      <c r="A53" s="52"/>
      <c r="B53" s="31"/>
      <c r="C53" s="12" t="s">
        <v>62</v>
      </c>
      <c r="D53" s="103" t="s">
        <v>63</v>
      </c>
      <c r="E53" s="103"/>
      <c r="F53" s="11"/>
      <c r="G53" s="44">
        <f t="shared" si="1"/>
        <v>6270671</v>
      </c>
      <c r="H53" s="44">
        <v>6270671</v>
      </c>
      <c r="I53" s="41"/>
      <c r="J53" s="41"/>
      <c r="K53" s="41"/>
    </row>
    <row r="54" spans="1:11" ht="12.75">
      <c r="A54" s="52"/>
      <c r="B54" s="31"/>
      <c r="C54" s="12" t="s">
        <v>64</v>
      </c>
      <c r="D54" s="103" t="s">
        <v>65</v>
      </c>
      <c r="E54" s="103"/>
      <c r="F54" s="11"/>
      <c r="G54" s="44">
        <f t="shared" si="1"/>
        <v>4554817</v>
      </c>
      <c r="H54" s="44">
        <v>4554817</v>
      </c>
      <c r="I54" s="41"/>
      <c r="J54" s="41"/>
      <c r="K54" s="41"/>
    </row>
    <row r="55" spans="1:11" ht="12.75">
      <c r="A55" s="52"/>
      <c r="B55" s="31"/>
      <c r="C55" s="12" t="s">
        <v>66</v>
      </c>
      <c r="D55" s="103" t="s">
        <v>209</v>
      </c>
      <c r="E55" s="103"/>
      <c r="F55" s="11"/>
      <c r="G55" s="44">
        <f t="shared" si="1"/>
        <v>0</v>
      </c>
      <c r="H55" s="41"/>
      <c r="I55" s="41"/>
      <c r="J55" s="41"/>
      <c r="K55" s="41"/>
    </row>
    <row r="56" spans="1:11" ht="12.75">
      <c r="A56" s="52"/>
      <c r="B56" s="11" t="s">
        <v>67</v>
      </c>
      <c r="C56" s="103" t="s">
        <v>68</v>
      </c>
      <c r="D56" s="103"/>
      <c r="E56" s="103"/>
      <c r="F56" s="11"/>
      <c r="G56" s="46">
        <f t="shared" si="1"/>
        <v>1700000</v>
      </c>
      <c r="H56" s="46">
        <v>1700000</v>
      </c>
      <c r="I56" s="41"/>
      <c r="J56" s="41"/>
      <c r="K56" s="41"/>
    </row>
    <row r="57" spans="1:11" ht="12.75">
      <c r="A57" s="52"/>
      <c r="B57" s="31" t="s">
        <v>69</v>
      </c>
      <c r="C57" s="103" t="s">
        <v>70</v>
      </c>
      <c r="D57" s="103"/>
      <c r="E57" s="103"/>
      <c r="F57" s="11"/>
      <c r="G57" s="43">
        <f>SUM(G58:G61)</f>
        <v>3551770</v>
      </c>
      <c r="H57" s="43">
        <f>SUM(H58:H61)</f>
        <v>3551770</v>
      </c>
      <c r="I57" s="43">
        <f>SUM(I58:I61)</f>
        <v>0</v>
      </c>
      <c r="J57" s="43">
        <f>SUM(J58:J61)</f>
        <v>0</v>
      </c>
      <c r="K57" s="43">
        <f>SUM(K58:K61)</f>
        <v>0</v>
      </c>
    </row>
    <row r="58" spans="1:11" ht="12.75">
      <c r="A58" s="52"/>
      <c r="B58" s="31"/>
      <c r="C58" s="12" t="s">
        <v>71</v>
      </c>
      <c r="D58" s="103" t="s">
        <v>72</v>
      </c>
      <c r="E58" s="103"/>
      <c r="F58" s="11"/>
      <c r="G58" s="44">
        <f t="shared" si="1"/>
        <v>2649408</v>
      </c>
      <c r="H58" s="44">
        <v>2649408</v>
      </c>
      <c r="I58" s="41"/>
      <c r="J58" s="41"/>
      <c r="K58" s="41"/>
    </row>
    <row r="59" spans="1:11" ht="12.75">
      <c r="A59" s="52"/>
      <c r="B59" s="31"/>
      <c r="C59" s="12" t="s">
        <v>73</v>
      </c>
      <c r="D59" s="103" t="s">
        <v>74</v>
      </c>
      <c r="E59" s="103"/>
      <c r="F59" s="11"/>
      <c r="G59" s="44">
        <f t="shared" si="1"/>
        <v>473193</v>
      </c>
      <c r="H59" s="44">
        <v>473193</v>
      </c>
      <c r="I59" s="41"/>
      <c r="J59" s="41"/>
      <c r="K59" s="41"/>
    </row>
    <row r="60" spans="1:11" ht="12.75">
      <c r="A60" s="52"/>
      <c r="B60" s="31"/>
      <c r="C60" s="12" t="s">
        <v>210</v>
      </c>
      <c r="D60" s="13" t="s">
        <v>211</v>
      </c>
      <c r="E60" s="13"/>
      <c r="F60" s="11"/>
      <c r="G60" s="44">
        <f t="shared" si="1"/>
        <v>429169</v>
      </c>
      <c r="H60" s="44">
        <v>429169</v>
      </c>
      <c r="I60" s="41"/>
      <c r="J60" s="41"/>
      <c r="K60" s="41"/>
    </row>
    <row r="61" spans="1:11" ht="12.75">
      <c r="A61" s="52"/>
      <c r="B61" s="24"/>
      <c r="C61" s="32" t="s">
        <v>212</v>
      </c>
      <c r="D61" s="29" t="s">
        <v>174</v>
      </c>
      <c r="E61" s="29"/>
      <c r="F61" s="30"/>
      <c r="G61" s="45">
        <f t="shared" si="1"/>
        <v>0</v>
      </c>
      <c r="H61" s="45"/>
      <c r="I61" s="44"/>
      <c r="J61" s="41"/>
      <c r="K61" s="41"/>
    </row>
    <row r="62" spans="1:11" ht="12.75">
      <c r="A62" s="52"/>
      <c r="B62" s="11" t="s">
        <v>75</v>
      </c>
      <c r="C62" s="103" t="s">
        <v>76</v>
      </c>
      <c r="D62" s="103"/>
      <c r="E62" s="103"/>
      <c r="F62" s="11"/>
      <c r="G62" s="46">
        <f t="shared" si="1"/>
        <v>347564</v>
      </c>
      <c r="H62" s="46">
        <v>347564</v>
      </c>
      <c r="I62" s="41"/>
      <c r="J62" s="41"/>
      <c r="K62" s="41"/>
    </row>
    <row r="63" spans="1:11" ht="38.25">
      <c r="A63" s="102" t="s">
        <v>0</v>
      </c>
      <c r="B63" s="102"/>
      <c r="C63" s="102"/>
      <c r="D63" s="102"/>
      <c r="E63" s="102"/>
      <c r="F63" s="1" t="s">
        <v>1</v>
      </c>
      <c r="G63" s="2" t="s">
        <v>221</v>
      </c>
      <c r="H63" s="28" t="s">
        <v>220</v>
      </c>
      <c r="I63" s="47" t="s">
        <v>207</v>
      </c>
      <c r="J63" s="47" t="s">
        <v>189</v>
      </c>
      <c r="K63" s="47" t="s">
        <v>190</v>
      </c>
    </row>
    <row r="64" spans="1:11" ht="12.75">
      <c r="A64" s="58">
        <v>2</v>
      </c>
      <c r="B64" s="38" t="s">
        <v>77</v>
      </c>
      <c r="C64" s="66"/>
      <c r="D64" s="67"/>
      <c r="E64" s="68"/>
      <c r="F64" s="11"/>
      <c r="G64" s="43">
        <f aca="true" t="shared" si="2" ref="G64:G98">SUM(H64:K64)</f>
        <v>1218088</v>
      </c>
      <c r="H64" s="69">
        <f>SUM(H65)</f>
        <v>1218088</v>
      </c>
      <c r="I64" s="69"/>
      <c r="J64" s="69"/>
      <c r="K64" s="69"/>
    </row>
    <row r="65" spans="1:11" ht="12.75">
      <c r="A65" s="58"/>
      <c r="B65" s="16" t="s">
        <v>19</v>
      </c>
      <c r="C65" s="100" t="s">
        <v>78</v>
      </c>
      <c r="D65" s="100"/>
      <c r="E65" s="100"/>
      <c r="F65" s="3">
        <v>422000</v>
      </c>
      <c r="G65" s="43">
        <f t="shared" si="2"/>
        <v>1218088</v>
      </c>
      <c r="H65" s="43">
        <v>1218088</v>
      </c>
      <c r="I65" s="43"/>
      <c r="J65" s="43"/>
      <c r="K65" s="43"/>
    </row>
    <row r="66" spans="1:11" ht="12.75">
      <c r="A66" s="58"/>
      <c r="B66" s="16" t="s">
        <v>21</v>
      </c>
      <c r="C66" s="100" t="s">
        <v>79</v>
      </c>
      <c r="D66" s="100"/>
      <c r="E66" s="100"/>
      <c r="F66" s="3">
        <v>422100</v>
      </c>
      <c r="G66" s="44">
        <f t="shared" si="2"/>
        <v>0</v>
      </c>
      <c r="H66" s="44"/>
      <c r="I66" s="41"/>
      <c r="J66" s="41"/>
      <c r="K66" s="41"/>
    </row>
    <row r="67" spans="1:11" ht="12.75">
      <c r="A67" s="58"/>
      <c r="B67" s="16" t="s">
        <v>23</v>
      </c>
      <c r="C67" s="100" t="s">
        <v>80</v>
      </c>
      <c r="D67" s="100"/>
      <c r="E67" s="100"/>
      <c r="F67" s="3">
        <v>422200</v>
      </c>
      <c r="G67" s="46">
        <f t="shared" si="2"/>
        <v>0</v>
      </c>
      <c r="H67" s="41"/>
      <c r="I67" s="41"/>
      <c r="J67" s="41"/>
      <c r="K67" s="41"/>
    </row>
    <row r="68" spans="1:11" ht="12.75">
      <c r="A68" s="58">
        <v>3</v>
      </c>
      <c r="B68" s="60" t="s">
        <v>81</v>
      </c>
      <c r="C68" s="60"/>
      <c r="D68" s="60"/>
      <c r="E68" s="60"/>
      <c r="F68" s="3">
        <v>423000</v>
      </c>
      <c r="G68" s="50">
        <f t="shared" si="2"/>
        <v>6698704</v>
      </c>
      <c r="H68" s="50">
        <f>SUM(H69:H73)+H76</f>
        <v>1744014</v>
      </c>
      <c r="I68" s="50">
        <f>SUM(I69:I73)+I76</f>
        <v>4954690</v>
      </c>
      <c r="J68" s="50">
        <f>SUM(J69:J73)+J76</f>
        <v>0</v>
      </c>
      <c r="K68" s="50">
        <f>SUM(K69:K73)+K76</f>
        <v>0</v>
      </c>
    </row>
    <row r="69" spans="1:11" ht="12.75">
      <c r="A69" s="58"/>
      <c r="B69" s="16" t="s">
        <v>27</v>
      </c>
      <c r="C69" s="100" t="s">
        <v>82</v>
      </c>
      <c r="D69" s="100"/>
      <c r="E69" s="100"/>
      <c r="F69" s="3">
        <v>423200</v>
      </c>
      <c r="G69" s="44">
        <f t="shared" si="2"/>
        <v>958678</v>
      </c>
      <c r="H69" s="44">
        <v>958678</v>
      </c>
      <c r="I69" s="41"/>
      <c r="J69" s="41"/>
      <c r="K69" s="41"/>
    </row>
    <row r="70" spans="1:11" ht="12.75">
      <c r="A70" s="58"/>
      <c r="B70" s="16" t="s">
        <v>29</v>
      </c>
      <c r="C70" s="100" t="s">
        <v>83</v>
      </c>
      <c r="D70" s="100"/>
      <c r="E70" s="100"/>
      <c r="F70" s="3">
        <v>423300</v>
      </c>
      <c r="G70" s="44">
        <f t="shared" si="2"/>
        <v>1500000</v>
      </c>
      <c r="H70" s="44"/>
      <c r="I70" s="41">
        <v>1500000</v>
      </c>
      <c r="J70" s="41"/>
      <c r="K70" s="41"/>
    </row>
    <row r="71" spans="1:11" ht="12.75">
      <c r="A71" s="58"/>
      <c r="B71" s="16" t="s">
        <v>84</v>
      </c>
      <c r="C71" s="5" t="s">
        <v>85</v>
      </c>
      <c r="D71" s="6"/>
      <c r="E71" s="6"/>
      <c r="F71" s="3">
        <v>423400</v>
      </c>
      <c r="G71" s="44">
        <f t="shared" si="2"/>
        <v>384012</v>
      </c>
      <c r="H71" s="44">
        <v>384012</v>
      </c>
      <c r="I71" s="41"/>
      <c r="J71" s="41"/>
      <c r="K71" s="41"/>
    </row>
    <row r="72" spans="1:11" ht="12.75">
      <c r="A72" s="58"/>
      <c r="B72" s="16" t="s">
        <v>86</v>
      </c>
      <c r="C72" s="5" t="s">
        <v>87</v>
      </c>
      <c r="D72" s="6"/>
      <c r="E72" s="6"/>
      <c r="F72" s="3">
        <v>423500</v>
      </c>
      <c r="G72" s="41">
        <f t="shared" si="2"/>
        <v>2037000</v>
      </c>
      <c r="H72" s="44"/>
      <c r="I72" s="41">
        <v>2037000</v>
      </c>
      <c r="J72" s="41"/>
      <c r="K72" s="41"/>
    </row>
    <row r="73" spans="1:11" ht="12.75">
      <c r="A73" s="58"/>
      <c r="B73" s="16" t="s">
        <v>88</v>
      </c>
      <c r="C73" s="5" t="s">
        <v>89</v>
      </c>
      <c r="D73" s="6"/>
      <c r="E73" s="6"/>
      <c r="F73" s="3">
        <v>423600</v>
      </c>
      <c r="G73" s="48">
        <f t="shared" si="2"/>
        <v>0</v>
      </c>
      <c r="H73" s="48">
        <f>SUM(H74:H75)</f>
        <v>0</v>
      </c>
      <c r="I73" s="48">
        <f>SUM(I74:I75)</f>
        <v>0</v>
      </c>
      <c r="J73" s="48">
        <f>SUM(J74:J75)</f>
        <v>0</v>
      </c>
      <c r="K73" s="48">
        <f>SUM(K74:K75)</f>
        <v>0</v>
      </c>
    </row>
    <row r="74" spans="1:11" ht="12.75">
      <c r="A74" s="58"/>
      <c r="B74" s="16"/>
      <c r="C74" s="17" t="s">
        <v>90</v>
      </c>
      <c r="D74" s="61" t="s">
        <v>91</v>
      </c>
      <c r="E74" s="6"/>
      <c r="F74" s="3">
        <v>423611</v>
      </c>
      <c r="G74" s="44">
        <f t="shared" si="2"/>
        <v>0</v>
      </c>
      <c r="H74" s="44"/>
      <c r="I74" s="41"/>
      <c r="J74" s="41"/>
      <c r="K74" s="41"/>
    </row>
    <row r="75" spans="1:11" ht="12.75">
      <c r="A75" s="58"/>
      <c r="B75" s="16"/>
      <c r="C75" s="17" t="s">
        <v>92</v>
      </c>
      <c r="D75" s="61" t="s">
        <v>93</v>
      </c>
      <c r="E75" s="6"/>
      <c r="F75" s="3"/>
      <c r="G75" s="44">
        <f t="shared" si="2"/>
        <v>0</v>
      </c>
      <c r="H75" s="44"/>
      <c r="I75" s="41"/>
      <c r="J75" s="41"/>
      <c r="K75" s="41"/>
    </row>
    <row r="76" spans="1:11" ht="12.75">
      <c r="A76" s="58"/>
      <c r="B76" s="16" t="s">
        <v>94</v>
      </c>
      <c r="C76" s="5" t="s">
        <v>95</v>
      </c>
      <c r="D76" s="61"/>
      <c r="E76" s="6"/>
      <c r="F76" s="3"/>
      <c r="G76" s="45">
        <f t="shared" si="2"/>
        <v>1819014</v>
      </c>
      <c r="H76" s="44">
        <v>401324</v>
      </c>
      <c r="I76" s="41">
        <v>1417690</v>
      </c>
      <c r="J76" s="41"/>
      <c r="K76" s="41"/>
    </row>
    <row r="77" spans="1:11" ht="12.75">
      <c r="A77" s="52">
        <v>4</v>
      </c>
      <c r="B77" s="38" t="s">
        <v>96</v>
      </c>
      <c r="C77" s="14"/>
      <c r="D77" s="6"/>
      <c r="E77" s="6"/>
      <c r="F77" s="3">
        <v>424000</v>
      </c>
      <c r="G77" s="43">
        <f>SUM(G78:G79)</f>
        <v>2500470</v>
      </c>
      <c r="H77" s="43">
        <f>SUM(H78:H79)</f>
        <v>2500470</v>
      </c>
      <c r="I77" s="43">
        <f>SUM(I78:I79)</f>
        <v>0</v>
      </c>
      <c r="J77" s="43">
        <f>SUM(J78:J79)</f>
        <v>0</v>
      </c>
      <c r="K77" s="43">
        <f>SUM(K78:K79)</f>
        <v>0</v>
      </c>
    </row>
    <row r="78" spans="1:11" ht="12.75">
      <c r="A78" s="52"/>
      <c r="B78" s="11" t="s">
        <v>35</v>
      </c>
      <c r="C78" s="13" t="s">
        <v>97</v>
      </c>
      <c r="D78" s="10"/>
      <c r="E78" s="10"/>
      <c r="F78" s="11"/>
      <c r="G78" s="44">
        <f t="shared" si="2"/>
        <v>2500470</v>
      </c>
      <c r="H78" s="44">
        <v>2500470</v>
      </c>
      <c r="I78" s="41"/>
      <c r="J78" s="41"/>
      <c r="K78" s="41"/>
    </row>
    <row r="79" spans="1:11" ht="12.75">
      <c r="A79" s="52"/>
      <c r="B79" s="11" t="s">
        <v>36</v>
      </c>
      <c r="C79" s="13" t="s">
        <v>98</v>
      </c>
      <c r="D79" s="10"/>
      <c r="E79" s="10"/>
      <c r="F79" s="11"/>
      <c r="G79" s="44">
        <f t="shared" si="2"/>
        <v>0</v>
      </c>
      <c r="H79" s="44"/>
      <c r="I79" s="41"/>
      <c r="J79" s="41"/>
      <c r="K79" s="41"/>
    </row>
    <row r="80" spans="1:11" ht="12.75">
      <c r="A80" s="52">
        <v>5</v>
      </c>
      <c r="B80" s="38" t="s">
        <v>99</v>
      </c>
      <c r="C80" s="14"/>
      <c r="D80" s="6"/>
      <c r="E80" s="6"/>
      <c r="F80" s="3">
        <v>425000</v>
      </c>
      <c r="G80" s="43">
        <f>SUM(G81:G86)</f>
        <v>38536000</v>
      </c>
      <c r="H80" s="43">
        <f>SUM(H81:H86)</f>
        <v>19060119</v>
      </c>
      <c r="I80" s="43">
        <f>SUM(I81:I86)</f>
        <v>7172281</v>
      </c>
      <c r="J80" s="43">
        <f>SUM(J81:J86)</f>
        <v>11053600</v>
      </c>
      <c r="K80" s="43">
        <f>SUM(K81:K86)</f>
        <v>1250000</v>
      </c>
    </row>
    <row r="81" spans="1:11" ht="12.75">
      <c r="A81" s="52"/>
      <c r="B81" s="11" t="s">
        <v>100</v>
      </c>
      <c r="C81" s="13" t="s">
        <v>101</v>
      </c>
      <c r="D81" s="10"/>
      <c r="E81" s="10"/>
      <c r="F81" s="11"/>
      <c r="G81" s="44">
        <f t="shared" si="2"/>
        <v>15480000</v>
      </c>
      <c r="H81" s="45">
        <v>5000000</v>
      </c>
      <c r="I81" s="45">
        <v>3420000</v>
      </c>
      <c r="J81" s="45">
        <v>7060000</v>
      </c>
      <c r="K81" s="42"/>
    </row>
    <row r="82" spans="1:11" ht="12.75">
      <c r="A82" s="52"/>
      <c r="B82" s="11" t="s">
        <v>102</v>
      </c>
      <c r="C82" s="29" t="s">
        <v>103</v>
      </c>
      <c r="D82" s="62"/>
      <c r="E82" s="62"/>
      <c r="F82" s="30"/>
      <c r="G82" s="45">
        <f t="shared" si="2"/>
        <v>22056000</v>
      </c>
      <c r="H82" s="45">
        <v>13660119</v>
      </c>
      <c r="I82" s="45">
        <v>3152281</v>
      </c>
      <c r="J82" s="42">
        <v>3993600</v>
      </c>
      <c r="K82" s="42">
        <v>1250000</v>
      </c>
    </row>
    <row r="83" spans="1:11" ht="12.75">
      <c r="A83" s="52"/>
      <c r="B83" s="11" t="s">
        <v>104</v>
      </c>
      <c r="C83" s="13" t="s">
        <v>105</v>
      </c>
      <c r="D83" s="13"/>
      <c r="E83" s="10"/>
      <c r="F83" s="11"/>
      <c r="G83" s="41">
        <f t="shared" si="2"/>
        <v>0</v>
      </c>
      <c r="H83" s="41"/>
      <c r="I83" s="41"/>
      <c r="J83" s="41"/>
      <c r="K83" s="41"/>
    </row>
    <row r="84" spans="1:11" ht="12.75">
      <c r="A84" s="52"/>
      <c r="B84" s="11" t="s">
        <v>170</v>
      </c>
      <c r="C84" s="13" t="s">
        <v>171</v>
      </c>
      <c r="D84" s="13"/>
      <c r="E84" s="10"/>
      <c r="F84" s="11"/>
      <c r="G84" s="44">
        <f t="shared" si="2"/>
        <v>400000</v>
      </c>
      <c r="H84" s="44">
        <v>400000</v>
      </c>
      <c r="I84" s="41"/>
      <c r="J84" s="41"/>
      <c r="K84" s="41"/>
    </row>
    <row r="85" spans="1:11" ht="12.75">
      <c r="A85" s="52"/>
      <c r="B85" s="11" t="s">
        <v>214</v>
      </c>
      <c r="C85" s="13" t="s">
        <v>215</v>
      </c>
      <c r="D85" s="13"/>
      <c r="E85" s="10"/>
      <c r="F85" s="11"/>
      <c r="G85" s="44">
        <f t="shared" si="2"/>
        <v>300000</v>
      </c>
      <c r="H85" s="44"/>
      <c r="I85" s="41">
        <v>300000</v>
      </c>
      <c r="J85" s="41"/>
      <c r="K85" s="41"/>
    </row>
    <row r="86" spans="1:11" ht="12.75">
      <c r="A86" s="52"/>
      <c r="B86" s="11" t="s">
        <v>213</v>
      </c>
      <c r="C86" s="13" t="s">
        <v>216</v>
      </c>
      <c r="D86" s="13"/>
      <c r="E86" s="10"/>
      <c r="F86" s="11"/>
      <c r="G86" s="44">
        <f t="shared" si="2"/>
        <v>300000</v>
      </c>
      <c r="H86" s="44"/>
      <c r="I86" s="41">
        <v>300000</v>
      </c>
      <c r="J86" s="41"/>
      <c r="K86" s="41"/>
    </row>
    <row r="87" spans="1:11" ht="12.75">
      <c r="A87" s="52">
        <v>6</v>
      </c>
      <c r="B87" s="38" t="s">
        <v>106</v>
      </c>
      <c r="C87" s="14"/>
      <c r="D87" s="6"/>
      <c r="E87" s="6"/>
      <c r="F87" s="3">
        <v>426000</v>
      </c>
      <c r="G87" s="43">
        <f>SUM(H87:K87)</f>
        <v>556391408</v>
      </c>
      <c r="H87" s="43">
        <f>SUM(H88+H90+H91+H92+H119+H127+H128)</f>
        <v>552356717</v>
      </c>
      <c r="I87" s="43">
        <f>SUM(I88+I90+I91+I92+I119+I127)</f>
        <v>1932091</v>
      </c>
      <c r="J87" s="43">
        <f>SUM(J88+J90+J91+J92+J119+J127)</f>
        <v>2102600</v>
      </c>
      <c r="K87" s="43">
        <f>SUM(K88+K90+K91+K92+K119+K127)</f>
        <v>0</v>
      </c>
    </row>
    <row r="88" spans="1:11" ht="12.75">
      <c r="A88" s="52"/>
      <c r="B88" s="31" t="s">
        <v>107</v>
      </c>
      <c r="C88" s="13" t="s">
        <v>108</v>
      </c>
      <c r="D88" s="10"/>
      <c r="E88" s="10"/>
      <c r="F88" s="3"/>
      <c r="G88" s="43">
        <f>SUM(G89)</f>
        <v>8040000</v>
      </c>
      <c r="H88" s="43">
        <f>SUM(H89)</f>
        <v>7706000</v>
      </c>
      <c r="I88" s="43">
        <f>SUM(I89)</f>
        <v>234000</v>
      </c>
      <c r="J88" s="43">
        <f>SUM(J89)</f>
        <v>100000</v>
      </c>
      <c r="K88" s="43">
        <f>SUM(K89)</f>
        <v>0</v>
      </c>
    </row>
    <row r="89" spans="1:11" ht="12.75">
      <c r="A89" s="52"/>
      <c r="B89" s="31"/>
      <c r="C89" s="12" t="s">
        <v>109</v>
      </c>
      <c r="D89" s="13" t="s">
        <v>110</v>
      </c>
      <c r="E89" s="10"/>
      <c r="F89" s="3"/>
      <c r="G89" s="44">
        <f t="shared" si="2"/>
        <v>8040000</v>
      </c>
      <c r="H89" s="44">
        <v>7706000</v>
      </c>
      <c r="I89" s="41">
        <v>234000</v>
      </c>
      <c r="J89" s="41">
        <v>100000</v>
      </c>
      <c r="K89" s="41"/>
    </row>
    <row r="90" spans="1:11" ht="12.75">
      <c r="A90" s="52"/>
      <c r="B90" s="31" t="s">
        <v>111</v>
      </c>
      <c r="C90" s="13" t="s">
        <v>172</v>
      </c>
      <c r="D90" s="10"/>
      <c r="E90" s="10"/>
      <c r="F90" s="3"/>
      <c r="G90" s="49">
        <f t="shared" si="2"/>
        <v>4800000</v>
      </c>
      <c r="H90" s="46">
        <v>4520000</v>
      </c>
      <c r="I90" s="50">
        <v>150000</v>
      </c>
      <c r="J90" s="50">
        <v>130000</v>
      </c>
      <c r="K90" s="41"/>
    </row>
    <row r="91" spans="1:11" ht="12.75">
      <c r="A91" s="52"/>
      <c r="B91" s="11" t="s">
        <v>112</v>
      </c>
      <c r="C91" s="13" t="s">
        <v>191</v>
      </c>
      <c r="D91" s="10"/>
      <c r="E91" s="10"/>
      <c r="F91" s="11"/>
      <c r="G91" s="46">
        <f t="shared" si="2"/>
        <v>21558090</v>
      </c>
      <c r="H91" s="46">
        <v>18137399</v>
      </c>
      <c r="I91" s="49">
        <v>1548091</v>
      </c>
      <c r="J91" s="49">
        <v>1872600</v>
      </c>
      <c r="K91" s="41"/>
    </row>
    <row r="92" spans="1:11" ht="12.75">
      <c r="A92" s="52"/>
      <c r="B92" s="63" t="s">
        <v>132</v>
      </c>
      <c r="C92" s="13" t="s">
        <v>113</v>
      </c>
      <c r="D92" s="10"/>
      <c r="E92" s="10"/>
      <c r="F92" s="11"/>
      <c r="G92" s="43">
        <f>SUM(G93+G94+G95++G96+G97+G98+G100+G101+G102+G104)</f>
        <v>274749742</v>
      </c>
      <c r="H92" s="43">
        <f>SUM(H93+H94+H95++H96+H97+H98+H100+H101+H102+H104)</f>
        <v>284637742</v>
      </c>
      <c r="I92" s="43">
        <f>SUM(I93+I94+I95+I96+I97+I98+I100+I101+I102+I104)</f>
        <v>0</v>
      </c>
      <c r="J92" s="43">
        <f>SUM(J93+J94+J95+J96+J97+J98+J100+J101+J102+J104)</f>
        <v>0</v>
      </c>
      <c r="K92" s="43">
        <f>SUM(K93+K94+K95++K96+K97+K98+K100+K101+K102+K104)</f>
        <v>0</v>
      </c>
    </row>
    <row r="93" spans="1:11" ht="12.75">
      <c r="A93" s="52"/>
      <c r="B93" s="63"/>
      <c r="C93" s="12" t="s">
        <v>133</v>
      </c>
      <c r="D93" s="13" t="s">
        <v>114</v>
      </c>
      <c r="E93" s="10"/>
      <c r="F93" s="11"/>
      <c r="G93" s="44">
        <f t="shared" si="2"/>
        <v>0</v>
      </c>
      <c r="H93" s="41"/>
      <c r="I93" s="41"/>
      <c r="J93" s="41"/>
      <c r="K93" s="41"/>
    </row>
    <row r="94" spans="1:11" ht="12.75">
      <c r="A94" s="52"/>
      <c r="B94" s="63"/>
      <c r="C94" s="12" t="s">
        <v>135</v>
      </c>
      <c r="D94" s="13" t="s">
        <v>115</v>
      </c>
      <c r="E94" s="10"/>
      <c r="F94" s="11"/>
      <c r="G94" s="41">
        <f t="shared" si="2"/>
        <v>45345909</v>
      </c>
      <c r="H94" s="41">
        <v>45345909</v>
      </c>
      <c r="I94" s="41"/>
      <c r="J94" s="41"/>
      <c r="K94" s="41"/>
    </row>
    <row r="95" spans="1:11" ht="12.75">
      <c r="A95" s="52"/>
      <c r="B95" s="63"/>
      <c r="C95" s="12" t="s">
        <v>137</v>
      </c>
      <c r="D95" s="13" t="s">
        <v>116</v>
      </c>
      <c r="E95" s="10"/>
      <c r="F95" s="11"/>
      <c r="G95" s="44">
        <f t="shared" si="2"/>
        <v>0</v>
      </c>
      <c r="H95" s="41"/>
      <c r="I95" s="41"/>
      <c r="J95" s="41"/>
      <c r="K95" s="41"/>
    </row>
    <row r="96" spans="1:11" ht="12.75">
      <c r="A96" s="52"/>
      <c r="B96" s="63"/>
      <c r="C96" s="12" t="s">
        <v>192</v>
      </c>
      <c r="D96" s="13" t="s">
        <v>117</v>
      </c>
      <c r="E96" s="10"/>
      <c r="F96" s="11"/>
      <c r="G96" s="44">
        <f t="shared" si="2"/>
        <v>0</v>
      </c>
      <c r="H96" s="41"/>
      <c r="I96" s="41"/>
      <c r="J96" s="41"/>
      <c r="K96" s="41"/>
    </row>
    <row r="97" spans="1:11" ht="12.75">
      <c r="A97" s="52"/>
      <c r="B97" s="63"/>
      <c r="C97" s="12" t="s">
        <v>193</v>
      </c>
      <c r="D97" s="10" t="s">
        <v>118</v>
      </c>
      <c r="E97" s="10"/>
      <c r="F97" s="11"/>
      <c r="G97" s="44"/>
      <c r="H97" s="44">
        <v>9888000</v>
      </c>
      <c r="I97" s="41"/>
      <c r="J97" s="41"/>
      <c r="K97" s="41"/>
    </row>
    <row r="98" spans="1:11" ht="12.75">
      <c r="A98" s="52"/>
      <c r="B98" s="63"/>
      <c r="C98" s="12" t="s">
        <v>194</v>
      </c>
      <c r="D98" s="10" t="s">
        <v>119</v>
      </c>
      <c r="E98" s="10"/>
      <c r="F98" s="11"/>
      <c r="G98" s="48">
        <f t="shared" si="2"/>
        <v>62697533</v>
      </c>
      <c r="H98" s="48">
        <v>62697533</v>
      </c>
      <c r="I98" s="41"/>
      <c r="J98" s="41"/>
      <c r="K98" s="41"/>
    </row>
    <row r="99" spans="1:11" ht="38.25">
      <c r="A99" s="102" t="s">
        <v>0</v>
      </c>
      <c r="B99" s="102"/>
      <c r="C99" s="102"/>
      <c r="D99" s="102"/>
      <c r="E99" s="102"/>
      <c r="F99" s="1" t="s">
        <v>1</v>
      </c>
      <c r="G99" s="2" t="s">
        <v>221</v>
      </c>
      <c r="H99" s="28" t="s">
        <v>220</v>
      </c>
      <c r="I99" s="47" t="s">
        <v>207</v>
      </c>
      <c r="J99" s="47" t="s">
        <v>189</v>
      </c>
      <c r="K99" s="47" t="s">
        <v>190</v>
      </c>
    </row>
    <row r="100" spans="1:11" ht="12.75">
      <c r="A100" s="51"/>
      <c r="B100" s="63"/>
      <c r="C100" s="12" t="s">
        <v>195</v>
      </c>
      <c r="D100" s="10" t="s">
        <v>229</v>
      </c>
      <c r="E100" s="10"/>
      <c r="F100" s="11"/>
      <c r="G100" s="44">
        <f aca="true" t="shared" si="3" ref="G100:G128">SUM(H100:K100)</f>
        <v>22626676</v>
      </c>
      <c r="H100" s="41">
        <v>22626676</v>
      </c>
      <c r="I100" s="42"/>
      <c r="J100" s="42"/>
      <c r="K100" s="41"/>
    </row>
    <row r="101" spans="1:11" ht="12.75">
      <c r="A101" s="52"/>
      <c r="B101" s="63"/>
      <c r="C101" s="12" t="s">
        <v>196</v>
      </c>
      <c r="D101" s="10" t="s">
        <v>120</v>
      </c>
      <c r="E101" s="10"/>
      <c r="F101" s="11"/>
      <c r="G101" s="41">
        <f t="shared" si="3"/>
        <v>4698305</v>
      </c>
      <c r="H101" s="41">
        <v>4698305</v>
      </c>
      <c r="I101" s="42"/>
      <c r="J101" s="42"/>
      <c r="K101" s="41"/>
    </row>
    <row r="102" spans="1:11" ht="12.75">
      <c r="A102" s="52"/>
      <c r="B102" s="63"/>
      <c r="C102" s="12" t="s">
        <v>197</v>
      </c>
      <c r="D102" s="10" t="s">
        <v>121</v>
      </c>
      <c r="E102" s="10"/>
      <c r="F102" s="11"/>
      <c r="G102" s="44">
        <f>G103</f>
        <v>68318000</v>
      </c>
      <c r="H102" s="44">
        <f>H103</f>
        <v>68318000</v>
      </c>
      <c r="I102" s="42"/>
      <c r="J102" s="42"/>
      <c r="K102" s="41"/>
    </row>
    <row r="103" spans="1:11" ht="12.75">
      <c r="A103" s="52"/>
      <c r="B103" s="63"/>
      <c r="C103" s="12"/>
      <c r="D103" s="10" t="s">
        <v>198</v>
      </c>
      <c r="E103" s="10" t="s">
        <v>188</v>
      </c>
      <c r="F103" s="11"/>
      <c r="G103" s="44">
        <f t="shared" si="3"/>
        <v>68318000</v>
      </c>
      <c r="H103" s="44">
        <v>68318000</v>
      </c>
      <c r="I103" s="42"/>
      <c r="J103" s="42"/>
      <c r="K103" s="41"/>
    </row>
    <row r="104" spans="1:11" ht="12.75">
      <c r="A104" s="52"/>
      <c r="B104" s="63"/>
      <c r="C104" s="12" t="s">
        <v>199</v>
      </c>
      <c r="D104" s="10" t="s">
        <v>122</v>
      </c>
      <c r="E104" s="10"/>
      <c r="F104" s="11"/>
      <c r="G104" s="48">
        <f>G105+G108+G112+G118</f>
        <v>71063319</v>
      </c>
      <c r="H104" s="48">
        <f>H105+H108+H112+H118</f>
        <v>71063319</v>
      </c>
      <c r="I104" s="48">
        <f>I105+I108+I112+I118</f>
        <v>0</v>
      </c>
      <c r="J104" s="48">
        <f>J105+J108+J112+J118</f>
        <v>0</v>
      </c>
      <c r="K104" s="48">
        <f>K105+K108+K112+K118</f>
        <v>0</v>
      </c>
    </row>
    <row r="105" spans="1:11" ht="12.75">
      <c r="A105" s="52"/>
      <c r="B105" s="63"/>
      <c r="C105" s="12"/>
      <c r="D105" s="12" t="s">
        <v>200</v>
      </c>
      <c r="E105" s="10" t="s">
        <v>123</v>
      </c>
      <c r="F105" s="11"/>
      <c r="G105" s="48">
        <f>SUM(G106:G107)</f>
        <v>48963000</v>
      </c>
      <c r="H105" s="48">
        <f>SUM(H106:H107)</f>
        <v>48963000</v>
      </c>
      <c r="I105" s="48">
        <f>SUM(I106:I107)</f>
        <v>0</v>
      </c>
      <c r="J105" s="48">
        <f>SUM(J106:J107)</f>
        <v>0</v>
      </c>
      <c r="K105" s="48">
        <f>SUM(K106:K107)</f>
        <v>0</v>
      </c>
    </row>
    <row r="106" spans="1:11" ht="12.75">
      <c r="A106" s="52"/>
      <c r="B106" s="63"/>
      <c r="C106" s="12"/>
      <c r="D106" s="12"/>
      <c r="E106" s="10" t="s">
        <v>186</v>
      </c>
      <c r="F106" s="11"/>
      <c r="G106" s="44">
        <f t="shared" si="3"/>
        <v>39262000</v>
      </c>
      <c r="H106" s="44">
        <v>39262000</v>
      </c>
      <c r="I106" s="42"/>
      <c r="J106" s="42"/>
      <c r="K106" s="41"/>
    </row>
    <row r="107" spans="1:11" ht="12.75">
      <c r="A107" s="52"/>
      <c r="B107" s="63"/>
      <c r="C107" s="12"/>
      <c r="D107" s="12"/>
      <c r="E107" s="10" t="s">
        <v>185</v>
      </c>
      <c r="F107" s="11"/>
      <c r="G107" s="44">
        <f t="shared" si="3"/>
        <v>9701000</v>
      </c>
      <c r="H107" s="44">
        <v>9701000</v>
      </c>
      <c r="I107" s="45"/>
      <c r="J107" s="42"/>
      <c r="K107" s="41"/>
    </row>
    <row r="108" spans="1:11" ht="12.75">
      <c r="A108" s="52"/>
      <c r="B108" s="63"/>
      <c r="C108" s="12"/>
      <c r="D108" s="12" t="s">
        <v>201</v>
      </c>
      <c r="E108" s="10" t="s">
        <v>125</v>
      </c>
      <c r="F108" s="11"/>
      <c r="G108" s="48">
        <f t="shared" si="3"/>
        <v>0</v>
      </c>
      <c r="H108" s="48"/>
      <c r="I108" s="42"/>
      <c r="J108" s="42"/>
      <c r="K108" s="41"/>
    </row>
    <row r="109" spans="1:11" ht="12.75">
      <c r="A109" s="52"/>
      <c r="B109" s="63"/>
      <c r="C109" s="12"/>
      <c r="D109" s="12"/>
      <c r="E109" s="10" t="s">
        <v>126</v>
      </c>
      <c r="F109" s="11"/>
      <c r="G109" s="44">
        <f t="shared" si="3"/>
        <v>0</v>
      </c>
      <c r="H109" s="41"/>
      <c r="I109" s="41"/>
      <c r="J109" s="41"/>
      <c r="K109" s="41"/>
    </row>
    <row r="110" spans="1:11" ht="12.75">
      <c r="A110" s="52"/>
      <c r="B110" s="63"/>
      <c r="C110" s="12"/>
      <c r="D110" s="12"/>
      <c r="E110" s="10" t="s">
        <v>127</v>
      </c>
      <c r="F110" s="11"/>
      <c r="G110" s="44">
        <f t="shared" si="3"/>
        <v>0</v>
      </c>
      <c r="H110" s="41"/>
      <c r="I110" s="41"/>
      <c r="J110" s="41"/>
      <c r="K110" s="41"/>
    </row>
    <row r="111" spans="1:11" ht="12.75">
      <c r="A111" s="52"/>
      <c r="B111" s="63"/>
      <c r="C111" s="12"/>
      <c r="D111" s="12"/>
      <c r="E111" s="10" t="s">
        <v>124</v>
      </c>
      <c r="F111" s="11"/>
      <c r="G111" s="41">
        <f t="shared" si="3"/>
        <v>0</v>
      </c>
      <c r="H111" s="41"/>
      <c r="I111" s="41"/>
      <c r="J111" s="41"/>
      <c r="K111" s="41"/>
    </row>
    <row r="112" spans="1:11" ht="12.75">
      <c r="A112" s="52"/>
      <c r="B112" s="63"/>
      <c r="C112" s="12"/>
      <c r="D112" s="12" t="s">
        <v>202</v>
      </c>
      <c r="E112" s="10" t="s">
        <v>128</v>
      </c>
      <c r="F112" s="11"/>
      <c r="G112" s="48">
        <f t="shared" si="3"/>
        <v>15297319</v>
      </c>
      <c r="H112" s="41">
        <v>15297319</v>
      </c>
      <c r="I112" s="41"/>
      <c r="J112" s="41"/>
      <c r="K112" s="41"/>
    </row>
    <row r="113" spans="1:11" ht="12.75">
      <c r="A113" s="52"/>
      <c r="B113" s="63"/>
      <c r="C113" s="12"/>
      <c r="D113" s="12"/>
      <c r="E113" s="10" t="s">
        <v>129</v>
      </c>
      <c r="F113" s="11"/>
      <c r="G113" s="44">
        <f t="shared" si="3"/>
        <v>0</v>
      </c>
      <c r="H113" s="41"/>
      <c r="I113" s="41"/>
      <c r="J113" s="41"/>
      <c r="K113" s="41"/>
    </row>
    <row r="114" spans="1:11" ht="12.75">
      <c r="A114" s="52"/>
      <c r="B114" s="63"/>
      <c r="C114" s="12"/>
      <c r="D114" s="12"/>
      <c r="E114" s="10" t="s">
        <v>126</v>
      </c>
      <c r="F114" s="11"/>
      <c r="G114" s="44">
        <f t="shared" si="3"/>
        <v>0</v>
      </c>
      <c r="H114" s="41"/>
      <c r="I114" s="42"/>
      <c r="J114" s="42"/>
      <c r="K114" s="41"/>
    </row>
    <row r="115" spans="1:11" ht="12.75">
      <c r="A115" s="52"/>
      <c r="B115" s="63"/>
      <c r="C115" s="12"/>
      <c r="D115" s="12"/>
      <c r="E115" s="10" t="s">
        <v>127</v>
      </c>
      <c r="F115" s="11"/>
      <c r="G115" s="44">
        <f t="shared" si="3"/>
        <v>15297319</v>
      </c>
      <c r="H115" s="41">
        <v>15297319</v>
      </c>
      <c r="I115" s="42"/>
      <c r="J115" s="42"/>
      <c r="K115" s="41"/>
    </row>
    <row r="116" spans="1:11" ht="12.75">
      <c r="A116" s="52"/>
      <c r="B116" s="63"/>
      <c r="C116" s="12"/>
      <c r="D116" s="12"/>
      <c r="E116" s="10" t="s">
        <v>130</v>
      </c>
      <c r="F116" s="11"/>
      <c r="G116" s="44">
        <f t="shared" si="3"/>
        <v>0</v>
      </c>
      <c r="H116" s="41"/>
      <c r="I116" s="42"/>
      <c r="J116" s="42"/>
      <c r="K116" s="41"/>
    </row>
    <row r="117" spans="1:11" ht="12.75">
      <c r="A117" s="52"/>
      <c r="B117" s="63"/>
      <c r="C117" s="12"/>
      <c r="D117" s="12"/>
      <c r="E117" s="10" t="s">
        <v>124</v>
      </c>
      <c r="F117" s="11"/>
      <c r="G117" s="44">
        <f t="shared" si="3"/>
        <v>0</v>
      </c>
      <c r="H117" s="41"/>
      <c r="I117" s="42"/>
      <c r="J117" s="42"/>
      <c r="K117" s="41"/>
    </row>
    <row r="118" spans="1:11" ht="12.75">
      <c r="A118" s="52"/>
      <c r="B118" s="63"/>
      <c r="C118" s="12"/>
      <c r="D118" s="12" t="s">
        <v>203</v>
      </c>
      <c r="E118" s="10" t="s">
        <v>131</v>
      </c>
      <c r="F118" s="11"/>
      <c r="G118" s="41">
        <f t="shared" si="3"/>
        <v>6803000</v>
      </c>
      <c r="H118" s="41">
        <v>6803000</v>
      </c>
      <c r="I118" s="49"/>
      <c r="J118" s="42"/>
      <c r="K118" s="41"/>
    </row>
    <row r="119" spans="1:11" ht="12.75">
      <c r="A119" s="52"/>
      <c r="B119" s="18" t="s">
        <v>139</v>
      </c>
      <c r="C119" s="64" t="s">
        <v>14</v>
      </c>
      <c r="D119" s="10"/>
      <c r="E119" s="10"/>
      <c r="F119" s="11"/>
      <c r="G119" s="43">
        <f>SUM(G126+G124+G120)</f>
        <v>178522279</v>
      </c>
      <c r="H119" s="43">
        <f>SUM(H126+H124+H120)</f>
        <v>189335279</v>
      </c>
      <c r="I119" s="43">
        <f>SUM(I126+I124+I120)</f>
        <v>0</v>
      </c>
      <c r="J119" s="43">
        <f>SUM(J126+J124+J120)</f>
        <v>0</v>
      </c>
      <c r="K119" s="43">
        <f>SUM(K126+K124+K120)</f>
        <v>0</v>
      </c>
    </row>
    <row r="120" spans="1:11" ht="12.75">
      <c r="A120" s="52"/>
      <c r="B120" s="18"/>
      <c r="C120" s="19" t="s">
        <v>204</v>
      </c>
      <c r="D120" s="10" t="s">
        <v>134</v>
      </c>
      <c r="E120" s="10"/>
      <c r="F120" s="11"/>
      <c r="G120" s="46">
        <f>SUM(G121:G123)</f>
        <v>157670279</v>
      </c>
      <c r="H120" s="46">
        <f>SUM(H121:H123)</f>
        <v>168483279</v>
      </c>
      <c r="I120" s="46">
        <f>SUM(I121:I123)</f>
        <v>0</v>
      </c>
      <c r="J120" s="46">
        <f>SUM(J121:J123)</f>
        <v>0</v>
      </c>
      <c r="K120" s="46">
        <f>SUM(K121:K123)</f>
        <v>0</v>
      </c>
    </row>
    <row r="121" spans="1:11" ht="12.75">
      <c r="A121" s="52"/>
      <c r="B121" s="18"/>
      <c r="C121" s="19"/>
      <c r="D121" s="10" t="s">
        <v>187</v>
      </c>
      <c r="E121" s="10"/>
      <c r="F121" s="11"/>
      <c r="G121" s="44">
        <f t="shared" si="3"/>
        <v>139807196</v>
      </c>
      <c r="H121" s="44">
        <v>139807196</v>
      </c>
      <c r="I121" s="45"/>
      <c r="J121" s="42"/>
      <c r="K121" s="41"/>
    </row>
    <row r="122" spans="1:11" ht="12.75">
      <c r="A122" s="52"/>
      <c r="B122" s="18"/>
      <c r="C122" s="19"/>
      <c r="D122" s="10" t="s">
        <v>230</v>
      </c>
      <c r="E122" s="10"/>
      <c r="F122" s="11"/>
      <c r="G122" s="44"/>
      <c r="H122" s="44">
        <v>10813000</v>
      </c>
      <c r="I122" s="45"/>
      <c r="J122" s="42"/>
      <c r="K122" s="41"/>
    </row>
    <row r="123" spans="1:11" ht="12.75">
      <c r="A123" s="52"/>
      <c r="B123" s="18"/>
      <c r="C123" s="19"/>
      <c r="D123" s="62" t="s">
        <v>182</v>
      </c>
      <c r="E123" s="62"/>
      <c r="F123" s="30"/>
      <c r="G123" s="45">
        <f t="shared" si="3"/>
        <v>17863083</v>
      </c>
      <c r="H123" s="45">
        <v>17863083</v>
      </c>
      <c r="I123" s="42"/>
      <c r="J123" s="42"/>
      <c r="K123" s="41"/>
    </row>
    <row r="124" spans="1:11" ht="12.75">
      <c r="A124" s="52"/>
      <c r="B124" s="18"/>
      <c r="C124" s="19" t="s">
        <v>205</v>
      </c>
      <c r="D124" s="10" t="s">
        <v>136</v>
      </c>
      <c r="E124" s="10"/>
      <c r="F124" s="11"/>
      <c r="G124" s="49">
        <f t="shared" si="3"/>
        <v>20573000</v>
      </c>
      <c r="H124" s="46">
        <v>20573000</v>
      </c>
      <c r="I124" s="49"/>
      <c r="J124" s="42"/>
      <c r="K124" s="41"/>
    </row>
    <row r="125" spans="1:11" ht="12.75">
      <c r="A125" s="52"/>
      <c r="B125" s="18"/>
      <c r="C125" s="19"/>
      <c r="D125" s="10" t="s">
        <v>184</v>
      </c>
      <c r="E125" s="10"/>
      <c r="F125" s="11"/>
      <c r="G125" s="44">
        <f t="shared" si="3"/>
        <v>20573000</v>
      </c>
      <c r="H125" s="44">
        <v>20573000</v>
      </c>
      <c r="I125" s="45"/>
      <c r="J125" s="42"/>
      <c r="K125" s="41"/>
    </row>
    <row r="126" spans="1:11" ht="12.75">
      <c r="A126" s="52"/>
      <c r="B126" s="18"/>
      <c r="C126" s="19" t="s">
        <v>206</v>
      </c>
      <c r="D126" s="10" t="s">
        <v>138</v>
      </c>
      <c r="E126" s="10"/>
      <c r="F126" s="11"/>
      <c r="G126" s="46">
        <f t="shared" si="3"/>
        <v>279000</v>
      </c>
      <c r="H126" s="46">
        <v>279000</v>
      </c>
      <c r="I126" s="42"/>
      <c r="J126" s="42"/>
      <c r="K126" s="41"/>
    </row>
    <row r="127" spans="1:11" ht="12.75">
      <c r="A127" s="52"/>
      <c r="B127" s="11" t="s">
        <v>141</v>
      </c>
      <c r="C127" s="13" t="s">
        <v>140</v>
      </c>
      <c r="D127" s="10"/>
      <c r="E127" s="10"/>
      <c r="F127" s="11"/>
      <c r="G127" s="49">
        <f t="shared" si="3"/>
        <v>35057000</v>
      </c>
      <c r="H127" s="46">
        <v>35057000</v>
      </c>
      <c r="I127" s="42"/>
      <c r="J127" s="42"/>
      <c r="K127" s="41"/>
    </row>
    <row r="128" spans="1:11" ht="12.75">
      <c r="A128" s="52"/>
      <c r="B128" s="11" t="s">
        <v>227</v>
      </c>
      <c r="C128" s="13" t="s">
        <v>228</v>
      </c>
      <c r="D128" s="10"/>
      <c r="E128" s="10"/>
      <c r="F128" s="11"/>
      <c r="G128" s="49">
        <f t="shared" si="3"/>
        <v>12963297</v>
      </c>
      <c r="H128" s="46">
        <v>12963297</v>
      </c>
      <c r="I128" s="42"/>
      <c r="J128" s="42"/>
      <c r="K128" s="41"/>
    </row>
    <row r="129" spans="1:11" ht="38.25">
      <c r="A129" s="102" t="s">
        <v>0</v>
      </c>
      <c r="B129" s="102"/>
      <c r="C129" s="102"/>
      <c r="D129" s="102"/>
      <c r="E129" s="102"/>
      <c r="F129" s="1" t="s">
        <v>1</v>
      </c>
      <c r="G129" s="2" t="s">
        <v>221</v>
      </c>
      <c r="H129" s="28" t="s">
        <v>220</v>
      </c>
      <c r="I129" s="47" t="s">
        <v>207</v>
      </c>
      <c r="J129" s="47" t="s">
        <v>189</v>
      </c>
      <c r="K129" s="47" t="s">
        <v>190</v>
      </c>
    </row>
    <row r="130" spans="1:11" ht="12.75">
      <c r="A130" s="91" t="s">
        <v>142</v>
      </c>
      <c r="B130" s="92"/>
      <c r="C130" s="92"/>
      <c r="D130" s="92"/>
      <c r="E130" s="93"/>
      <c r="F130" s="3">
        <v>431000</v>
      </c>
      <c r="G130" s="70">
        <f aca="true" t="shared" si="4" ref="G130:G148">SUM(H130:K130)</f>
        <v>0</v>
      </c>
      <c r="H130" s="70">
        <f>SUM(I130:L130)</f>
        <v>0</v>
      </c>
      <c r="I130" s="70">
        <f>SUM(J130:M130)</f>
        <v>0</v>
      </c>
      <c r="J130" s="70">
        <f>SUM(K130:N130)</f>
        <v>0</v>
      </c>
      <c r="K130" s="70">
        <f>SUM(L130:O130)</f>
        <v>0</v>
      </c>
    </row>
    <row r="131" spans="1:11" ht="12.75">
      <c r="A131" s="65"/>
      <c r="B131" s="4" t="s">
        <v>143</v>
      </c>
      <c r="C131" s="13" t="s">
        <v>144</v>
      </c>
      <c r="D131" s="10"/>
      <c r="E131" s="10"/>
      <c r="F131" s="11"/>
      <c r="G131" s="44">
        <f t="shared" si="4"/>
        <v>0</v>
      </c>
      <c r="H131" s="41"/>
      <c r="I131" s="41"/>
      <c r="J131" s="41"/>
      <c r="K131" s="41"/>
    </row>
    <row r="132" spans="1:11" ht="12.75">
      <c r="A132" s="3"/>
      <c r="B132" s="4" t="s">
        <v>145</v>
      </c>
      <c r="C132" s="13" t="s">
        <v>146</v>
      </c>
      <c r="D132" s="10"/>
      <c r="E132" s="10"/>
      <c r="F132" s="11"/>
      <c r="G132" s="44">
        <f t="shared" si="4"/>
        <v>0</v>
      </c>
      <c r="H132" s="41"/>
      <c r="I132" s="41"/>
      <c r="J132" s="41"/>
      <c r="K132" s="41"/>
    </row>
    <row r="133" spans="1:11" ht="12.75">
      <c r="A133" s="3"/>
      <c r="B133" s="4" t="s">
        <v>147</v>
      </c>
      <c r="C133" s="13" t="s">
        <v>148</v>
      </c>
      <c r="D133" s="10"/>
      <c r="E133" s="10"/>
      <c r="F133" s="11"/>
      <c r="G133" s="44">
        <f t="shared" si="4"/>
        <v>0</v>
      </c>
      <c r="H133" s="41"/>
      <c r="I133" s="41"/>
      <c r="J133" s="41"/>
      <c r="K133" s="41"/>
    </row>
    <row r="134" spans="1:11" ht="12.75">
      <c r="A134" s="3"/>
      <c r="B134" s="4" t="s">
        <v>149</v>
      </c>
      <c r="C134" s="13" t="s">
        <v>150</v>
      </c>
      <c r="D134" s="10"/>
      <c r="E134" s="10"/>
      <c r="F134" s="11"/>
      <c r="G134" s="44">
        <f t="shared" si="4"/>
        <v>0</v>
      </c>
      <c r="H134" s="41"/>
      <c r="I134" s="41"/>
      <c r="J134" s="41"/>
      <c r="K134" s="41"/>
    </row>
    <row r="135" spans="1:11" ht="12.75">
      <c r="A135" s="79" t="s">
        <v>151</v>
      </c>
      <c r="B135" s="80"/>
      <c r="C135" s="80"/>
      <c r="D135" s="80"/>
      <c r="E135" s="81"/>
      <c r="F135" s="3">
        <v>440000</v>
      </c>
      <c r="G135" s="43">
        <f t="shared" si="4"/>
        <v>0</v>
      </c>
      <c r="H135" s="43">
        <f aca="true" t="shared" si="5" ref="H135:K137">SUM(I135:L135)</f>
        <v>0</v>
      </c>
      <c r="I135" s="43">
        <f t="shared" si="5"/>
        <v>0</v>
      </c>
      <c r="J135" s="43">
        <f t="shared" si="5"/>
        <v>0</v>
      </c>
      <c r="K135" s="43">
        <f t="shared" si="5"/>
        <v>0</v>
      </c>
    </row>
    <row r="136" spans="1:11" ht="12.75">
      <c r="A136" s="59"/>
      <c r="B136" s="27" t="s">
        <v>143</v>
      </c>
      <c r="C136" s="5" t="s">
        <v>152</v>
      </c>
      <c r="D136" s="14"/>
      <c r="E136" s="6"/>
      <c r="F136" s="3"/>
      <c r="G136" s="46">
        <f t="shared" si="4"/>
        <v>0</v>
      </c>
      <c r="H136" s="46">
        <f t="shared" si="5"/>
        <v>0</v>
      </c>
      <c r="I136" s="46">
        <f t="shared" si="5"/>
        <v>0</v>
      </c>
      <c r="J136" s="46">
        <f t="shared" si="5"/>
        <v>0</v>
      </c>
      <c r="K136" s="46">
        <f t="shared" si="5"/>
        <v>0</v>
      </c>
    </row>
    <row r="137" spans="1:11" ht="12.75">
      <c r="A137" s="58"/>
      <c r="B137" s="27" t="s">
        <v>145</v>
      </c>
      <c r="C137" s="5" t="s">
        <v>153</v>
      </c>
      <c r="D137" s="14"/>
      <c r="E137" s="6"/>
      <c r="F137" s="3"/>
      <c r="G137" s="46">
        <f t="shared" si="4"/>
        <v>0</v>
      </c>
      <c r="H137" s="46">
        <f t="shared" si="5"/>
        <v>0</v>
      </c>
      <c r="I137" s="46">
        <f t="shared" si="5"/>
        <v>0</v>
      </c>
      <c r="J137" s="46">
        <f t="shared" si="5"/>
        <v>0</v>
      </c>
      <c r="K137" s="46">
        <f t="shared" si="5"/>
        <v>0</v>
      </c>
    </row>
    <row r="138" spans="1:11" ht="12.75">
      <c r="A138" s="38" t="s">
        <v>154</v>
      </c>
      <c r="B138" s="38"/>
      <c r="C138" s="38"/>
      <c r="D138" s="14"/>
      <c r="E138" s="6"/>
      <c r="F138" s="3">
        <v>482000</v>
      </c>
      <c r="G138" s="43">
        <f>SUM(G139:G143)</f>
        <v>200000</v>
      </c>
      <c r="H138" s="43">
        <f>SUM(H139:H143)</f>
        <v>200000</v>
      </c>
      <c r="I138" s="43">
        <f>SUM(I139:I143)</f>
        <v>0</v>
      </c>
      <c r="J138" s="43">
        <f>SUM(J139:J143)</f>
        <v>0</v>
      </c>
      <c r="K138" s="43">
        <f>SUM(K139:K143)</f>
        <v>0</v>
      </c>
    </row>
    <row r="139" spans="1:11" ht="12.75">
      <c r="A139" s="38"/>
      <c r="B139" s="4" t="s">
        <v>143</v>
      </c>
      <c r="C139" s="13" t="s">
        <v>163</v>
      </c>
      <c r="D139" s="13"/>
      <c r="E139" s="10"/>
      <c r="F139" s="11"/>
      <c r="G139" s="44">
        <f t="shared" si="4"/>
        <v>0</v>
      </c>
      <c r="H139" s="41"/>
      <c r="I139" s="41"/>
      <c r="J139" s="41"/>
      <c r="K139" s="41"/>
    </row>
    <row r="140" spans="1:11" ht="12.75">
      <c r="A140" s="3"/>
      <c r="B140" s="4" t="s">
        <v>145</v>
      </c>
      <c r="C140" s="13" t="s">
        <v>164</v>
      </c>
      <c r="D140" s="13"/>
      <c r="E140" s="10"/>
      <c r="F140" s="11"/>
      <c r="G140" s="44">
        <f t="shared" si="4"/>
        <v>200000</v>
      </c>
      <c r="H140" s="44">
        <v>200000</v>
      </c>
      <c r="I140" s="41"/>
      <c r="J140" s="41"/>
      <c r="K140" s="41"/>
    </row>
    <row r="141" spans="1:11" ht="12.75">
      <c r="A141" s="3"/>
      <c r="B141" s="4" t="s">
        <v>147</v>
      </c>
      <c r="C141" s="13" t="s">
        <v>155</v>
      </c>
      <c r="D141" s="13"/>
      <c r="E141" s="10"/>
      <c r="F141" s="11"/>
      <c r="G141" s="44">
        <f t="shared" si="4"/>
        <v>0</v>
      </c>
      <c r="H141" s="41"/>
      <c r="I141" s="41"/>
      <c r="J141" s="41"/>
      <c r="K141" s="41"/>
    </row>
    <row r="142" spans="1:11" ht="12.75">
      <c r="A142" s="3"/>
      <c r="B142" s="4" t="s">
        <v>149</v>
      </c>
      <c r="C142" s="103" t="s">
        <v>165</v>
      </c>
      <c r="D142" s="103"/>
      <c r="E142" s="103"/>
      <c r="F142" s="11"/>
      <c r="G142" s="44">
        <f t="shared" si="4"/>
        <v>0</v>
      </c>
      <c r="H142" s="41"/>
      <c r="I142" s="41"/>
      <c r="J142" s="41"/>
      <c r="K142" s="41"/>
    </row>
    <row r="143" spans="1:11" ht="12.75">
      <c r="A143" s="3"/>
      <c r="B143" s="8" t="s">
        <v>168</v>
      </c>
      <c r="C143" s="103" t="s">
        <v>166</v>
      </c>
      <c r="D143" s="103"/>
      <c r="E143" s="103"/>
      <c r="F143" s="11"/>
      <c r="G143" s="44">
        <f t="shared" si="4"/>
        <v>0</v>
      </c>
      <c r="H143" s="41"/>
      <c r="I143" s="41"/>
      <c r="J143" s="41"/>
      <c r="K143" s="41"/>
    </row>
    <row r="144" spans="1:11" ht="12.75">
      <c r="A144" s="71" t="s">
        <v>167</v>
      </c>
      <c r="B144" s="72"/>
      <c r="C144" s="72"/>
      <c r="D144" s="72"/>
      <c r="E144" s="73"/>
      <c r="F144" s="11"/>
      <c r="G144" s="43">
        <f t="shared" si="4"/>
        <v>1970944639</v>
      </c>
      <c r="H144" s="43">
        <f>H28+H41+H64+H68+H77+H80+H87+H130+H135+H138</f>
        <v>1907965840</v>
      </c>
      <c r="I144" s="43">
        <f>I28+I41+I64+I68+I77+I80+I87+I130+I135+I138</f>
        <v>35425094</v>
      </c>
      <c r="J144" s="43">
        <f>J28+J41+J64+J68+J77+J80+J87+J130+J135+J138</f>
        <v>13511629</v>
      </c>
      <c r="K144" s="43">
        <f>K28+K41+K64+K68+K77+K80+K87+K130+K135+K138</f>
        <v>14042076</v>
      </c>
    </row>
    <row r="145" spans="1:11" ht="12.75">
      <c r="A145" s="38" t="s">
        <v>156</v>
      </c>
      <c r="B145" s="38"/>
      <c r="C145" s="38"/>
      <c r="D145" s="38"/>
      <c r="E145" s="38"/>
      <c r="F145" s="3">
        <v>500000</v>
      </c>
      <c r="G145" s="43">
        <f t="shared" si="4"/>
        <v>158060400</v>
      </c>
      <c r="H145" s="43">
        <f>H146</f>
        <v>0</v>
      </c>
      <c r="I145" s="43">
        <f>I146</f>
        <v>764360</v>
      </c>
      <c r="J145" s="43">
        <f>J146</f>
        <v>24000000</v>
      </c>
      <c r="K145" s="43">
        <f>K146</f>
        <v>133296040</v>
      </c>
    </row>
    <row r="146" spans="1:11" ht="12.75">
      <c r="A146" s="38"/>
      <c r="B146" s="25" t="s">
        <v>143</v>
      </c>
      <c r="C146" s="103" t="s">
        <v>157</v>
      </c>
      <c r="D146" s="103"/>
      <c r="E146" s="103"/>
      <c r="F146" s="3">
        <v>510000</v>
      </c>
      <c r="G146" s="43">
        <f t="shared" si="4"/>
        <v>158060400</v>
      </c>
      <c r="H146" s="43">
        <f>SUM(H147:H148)</f>
        <v>0</v>
      </c>
      <c r="I146" s="43">
        <f>SUM(I147:I148)</f>
        <v>764360</v>
      </c>
      <c r="J146" s="43">
        <f>SUM(J147:J148)</f>
        <v>24000000</v>
      </c>
      <c r="K146" s="43">
        <f>SUM(K147:K148)</f>
        <v>133296040</v>
      </c>
    </row>
    <row r="147" spans="1:11" ht="12.75">
      <c r="A147" s="24"/>
      <c r="B147" s="26"/>
      <c r="C147" s="26" t="s">
        <v>158</v>
      </c>
      <c r="D147" s="114" t="s">
        <v>183</v>
      </c>
      <c r="E147" s="114"/>
      <c r="F147" s="11"/>
      <c r="G147" s="44">
        <f t="shared" si="4"/>
        <v>82820400</v>
      </c>
      <c r="H147" s="41"/>
      <c r="I147" s="44">
        <v>764360</v>
      </c>
      <c r="J147" s="44">
        <v>4000000</v>
      </c>
      <c r="K147" s="75">
        <v>78056040</v>
      </c>
    </row>
    <row r="148" spans="1:11" ht="12.75">
      <c r="A148" s="24"/>
      <c r="B148" s="26"/>
      <c r="C148" s="26" t="s">
        <v>159</v>
      </c>
      <c r="D148" s="114" t="s">
        <v>219</v>
      </c>
      <c r="E148" s="114"/>
      <c r="F148" s="11"/>
      <c r="G148" s="44">
        <f t="shared" si="4"/>
        <v>75240000</v>
      </c>
      <c r="H148" s="44"/>
      <c r="I148" s="41"/>
      <c r="J148" s="41">
        <v>20000000</v>
      </c>
      <c r="K148" s="44">
        <v>55240000</v>
      </c>
    </row>
    <row r="149" spans="1:11" ht="12.75">
      <c r="A149" s="111" t="s">
        <v>160</v>
      </c>
      <c r="B149" s="112"/>
      <c r="C149" s="112"/>
      <c r="D149" s="112"/>
      <c r="E149" s="113"/>
      <c r="F149" s="11"/>
      <c r="G149" s="50">
        <f>SUM(H149:K149)</f>
        <v>2129005039</v>
      </c>
      <c r="H149" s="50">
        <f>H144+H145</f>
        <v>1907965840</v>
      </c>
      <c r="I149" s="50">
        <f>I144+I145</f>
        <v>36189454</v>
      </c>
      <c r="J149" s="50">
        <f>J144+J145</f>
        <v>37511629</v>
      </c>
      <c r="K149" s="50">
        <f>K144+K145</f>
        <v>147338116</v>
      </c>
    </row>
    <row r="153" spans="10:11" ht="12.75">
      <c r="J153" s="33"/>
      <c r="K153" s="33"/>
    </row>
    <row r="154" spans="10:11" ht="12.75">
      <c r="J154" s="33"/>
      <c r="K154" s="33"/>
    </row>
    <row r="155" spans="10:11" ht="12.75">
      <c r="J155" s="37" t="s">
        <v>218</v>
      </c>
      <c r="K155" s="37"/>
    </row>
    <row r="157" spans="9:11" ht="12.75">
      <c r="I157" s="74"/>
      <c r="J157" s="74"/>
      <c r="K157" s="74"/>
    </row>
  </sheetData>
  <mergeCells count="73">
    <mergeCell ref="A149:E149"/>
    <mergeCell ref="A63:E63"/>
    <mergeCell ref="A99:E99"/>
    <mergeCell ref="A129:E129"/>
    <mergeCell ref="A130:E130"/>
    <mergeCell ref="D148:E148"/>
    <mergeCell ref="D147:E147"/>
    <mergeCell ref="C146:E146"/>
    <mergeCell ref="C67:E67"/>
    <mergeCell ref="C69:E69"/>
    <mergeCell ref="A135:E135"/>
    <mergeCell ref="A1:K1"/>
    <mergeCell ref="A2:K2"/>
    <mergeCell ref="D55:E55"/>
    <mergeCell ref="D58:E58"/>
    <mergeCell ref="D51:E51"/>
    <mergeCell ref="C52:E52"/>
    <mergeCell ref="D53:E53"/>
    <mergeCell ref="C56:E56"/>
    <mergeCell ref="D44:E44"/>
    <mergeCell ref="D46:E46"/>
    <mergeCell ref="D47:E47"/>
    <mergeCell ref="C143:E143"/>
    <mergeCell ref="C142:E142"/>
    <mergeCell ref="C70:E70"/>
    <mergeCell ref="D59:E59"/>
    <mergeCell ref="C62:E62"/>
    <mergeCell ref="C65:E65"/>
    <mergeCell ref="C66:E66"/>
    <mergeCell ref="C57:E57"/>
    <mergeCell ref="D48:E48"/>
    <mergeCell ref="D49:E49"/>
    <mergeCell ref="D50:E50"/>
    <mergeCell ref="D54:E54"/>
    <mergeCell ref="B39:E39"/>
    <mergeCell ref="B41:E41"/>
    <mergeCell ref="C42:E42"/>
    <mergeCell ref="C43:E43"/>
    <mergeCell ref="A40:E40"/>
    <mergeCell ref="B35:E35"/>
    <mergeCell ref="C36:E36"/>
    <mergeCell ref="C37:E37"/>
    <mergeCell ref="B33:E33"/>
    <mergeCell ref="C31:E31"/>
    <mergeCell ref="C32:E32"/>
    <mergeCell ref="C30:E30"/>
    <mergeCell ref="B34:E34"/>
    <mergeCell ref="D21:E21"/>
    <mergeCell ref="A4:E4"/>
    <mergeCell ref="B6:E6"/>
    <mergeCell ref="A5:K5"/>
    <mergeCell ref="C7:E7"/>
    <mergeCell ref="D8:E8"/>
    <mergeCell ref="D9:E9"/>
    <mergeCell ref="D10:E10"/>
    <mergeCell ref="C13:E13"/>
    <mergeCell ref="D11:E11"/>
    <mergeCell ref="B12:E12"/>
    <mergeCell ref="D20:E20"/>
    <mergeCell ref="C14:E14"/>
    <mergeCell ref="C19:E19"/>
    <mergeCell ref="C16:E16"/>
    <mergeCell ref="C15:E15"/>
    <mergeCell ref="B17:E17"/>
    <mergeCell ref="C18:E18"/>
    <mergeCell ref="B29:E29"/>
    <mergeCell ref="B24:E24"/>
    <mergeCell ref="B23:E23"/>
    <mergeCell ref="B22:E22"/>
    <mergeCell ref="A25:E25"/>
    <mergeCell ref="A26:E26"/>
    <mergeCell ref="A28:E28"/>
    <mergeCell ref="A27:K27"/>
  </mergeCells>
  <dataValidations count="1">
    <dataValidation type="whole" operator="greaterThanOrEqual" allowBlank="1" showInputMessage="1" showErrorMessage="1" errorTitle="Greška" error="Morate uneti ceo broj bez decimala!!!!" sqref="H119:K120 K144:K148 I107 H140 G124:I125 I147:J147 H102:H108 H144:J146 G126:H128 H148 G121:I122 G123:H123 I118 I6:K7 H16:H17 I104:K105 H84:H90 I87:K88 I77:K77 I35:K35 G64:G80 G39:G62 G6:H12 I57:K57 G31:G37 G81:J81 G100:G120 G82:I82 I40:K41 H97:H98 I80:K80 H25:J25 H52:K52 H43:K43 H69:H80 I61 I64:K65 I73:K73 I31 H53:H54 G93:G98 G38:H38 G28:K29 G83:G90 G19:K19 H44:H50 G30:H30 H56:H62 H64:H66 G91:J91 G13:I13 H40:H42 I12:K12 I23 J21 H33:H35 I14:I15 G14:G18 G20:G25 I17:K17 K24:K25 G92:K92">
      <formula1>0</formula1>
    </dataValidation>
  </dataValidations>
  <printOptions horizontalCentered="1"/>
  <pageMargins left="0" right="0" top="0.45" bottom="0" header="0" footer="0"/>
  <pageSetup horizontalDpi="600" verticalDpi="600" orientation="landscape" paperSize="9" r:id="rId1"/>
  <rowBreaks count="4" manualBreakCount="4">
    <brk id="25" max="10" man="1"/>
    <brk id="62" max="10" man="1"/>
    <brk id="98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 Leskovac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x</cp:lastModifiedBy>
  <cp:lastPrinted>2013-11-21T06:26:25Z</cp:lastPrinted>
  <dcterms:created xsi:type="dcterms:W3CDTF">2005-07-14T07:24:54Z</dcterms:created>
  <dcterms:modified xsi:type="dcterms:W3CDTF">2013-11-21T06:42:39Z</dcterms:modified>
  <cp:category/>
  <cp:version/>
  <cp:contentType/>
  <cp:contentStatus/>
</cp:coreProperties>
</file>